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ri\OneDrive - hibernianadvisors.com\RLE Shared File\13-Implementation Plan\05 Proforma\00 CTA Submittal\02 DRAFT for CTA submission 2nd\02 Excel Version\"/>
    </mc:Choice>
  </mc:AlternateContent>
  <xr:revisionPtr revIDLastSave="0" documentId="13_ncr:1_{900C4A61-FE48-473D-8DF4-9F8D2030758D}" xr6:coauthVersionLast="47" xr6:coauthVersionMax="47" xr10:uidLastSave="{00000000-0000-0000-0000-000000000000}"/>
  <bookViews>
    <workbookView xWindow="-28920" yWindow="-120" windowWidth="29040" windowHeight="15720" tabRatio="780" xr2:uid="{8A6F8D95-191F-4ABA-8CDC-C224521EF7A7}"/>
  </bookViews>
  <sheets>
    <sheet name="Summary" sheetId="9" r:id="rId1"/>
    <sheet name="Sources Uses" sheetId="2" r:id="rId2"/>
    <sheet name="Site Base Data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8" l="1"/>
  <c r="J17" i="9" s="1"/>
  <c r="K33" i="9"/>
  <c r="K32" i="9"/>
  <c r="D35" i="8"/>
  <c r="D36" i="8"/>
  <c r="D34" i="8"/>
  <c r="D25" i="8"/>
  <c r="D32" i="8" s="1"/>
  <c r="D42" i="8" s="1"/>
  <c r="D24" i="8"/>
  <c r="D31" i="8" s="1"/>
  <c r="D37" i="8" s="1"/>
  <c r="D17" i="8"/>
  <c r="D26" i="8" l="1"/>
  <c r="D33" i="8" s="1"/>
  <c r="I25" i="9"/>
  <c r="I24" i="9"/>
  <c r="I23" i="9"/>
  <c r="K36" i="9" l="1"/>
  <c r="J34" i="9"/>
  <c r="J13" i="9"/>
  <c r="J35" i="9" l="1"/>
  <c r="J11" i="9" l="1"/>
  <c r="G24" i="2"/>
  <c r="I24" i="2" s="1"/>
  <c r="I23" i="2"/>
  <c r="G22" i="2"/>
  <c r="I22" i="2" s="1"/>
  <c r="G19" i="2"/>
  <c r="C4" i="2"/>
  <c r="C5" i="2"/>
  <c r="C6" i="2"/>
  <c r="I42" i="2"/>
  <c r="K37" i="9" l="1"/>
  <c r="D6" i="9"/>
  <c r="D5" i="9"/>
  <c r="D4" i="9"/>
  <c r="J15" i="9"/>
  <c r="J12" i="9"/>
  <c r="J16" i="9"/>
  <c r="G21" i="2"/>
  <c r="I21" i="2" s="1"/>
  <c r="K35" i="9" l="1"/>
  <c r="I35" i="9"/>
  <c r="J14" i="9" l="1"/>
  <c r="J18" i="9"/>
  <c r="G20" i="2"/>
  <c r="I20" i="2" s="1"/>
  <c r="I25" i="2" l="1"/>
  <c r="I27" i="2" s="1"/>
  <c r="I34" i="9"/>
  <c r="K34" i="9" l="1"/>
  <c r="I34" i="2" l="1"/>
  <c r="I31" i="2"/>
  <c r="I30" i="2"/>
  <c r="I28" i="2"/>
  <c r="I32" i="2"/>
  <c r="I29" i="2"/>
  <c r="I33" i="2"/>
  <c r="I35" i="2" l="1"/>
  <c r="I36" i="2" s="1"/>
  <c r="I41" i="2" l="1"/>
  <c r="I43" i="2"/>
  <c r="I40" i="2"/>
  <c r="I44" i="2"/>
  <c r="I39" i="2"/>
  <c r="K38" i="9"/>
  <c r="I45" i="2" l="1"/>
  <c r="K39" i="9"/>
  <c r="I47" i="2" l="1"/>
  <c r="K41" i="9"/>
  <c r="I55" i="2" l="1"/>
  <c r="J25" i="9" s="1"/>
  <c r="I54" i="2"/>
  <c r="J24" i="9" s="1"/>
  <c r="I53" i="2"/>
  <c r="J23" i="9" s="1"/>
  <c r="K43" i="9"/>
  <c r="I51" i="2" l="1"/>
  <c r="J26" i="9" s="1"/>
</calcChain>
</file>

<file path=xl/sharedStrings.xml><?xml version="1.0" encoding="utf-8"?>
<sst xmlns="http://schemas.openxmlformats.org/spreadsheetml/2006/main" count="148" uniqueCount="127">
  <si>
    <t>SF</t>
  </si>
  <si>
    <t>Cost/SF</t>
  </si>
  <si>
    <t>Site</t>
  </si>
  <si>
    <t>USES</t>
  </si>
  <si>
    <t>Site Area (SF)</t>
  </si>
  <si>
    <t>Building Footprint SF</t>
  </si>
  <si>
    <t>Ground Floor Commercial SF</t>
  </si>
  <si>
    <t>Ground Floor NSF</t>
  </si>
  <si>
    <t>Resi Upper Floor SF</t>
  </si>
  <si>
    <t>Main Resi Floor Count</t>
  </si>
  <si>
    <t>Adtl. Resi  Floor</t>
  </si>
  <si>
    <t>Adtl. Floor Count</t>
  </si>
  <si>
    <t>Total Floors</t>
  </si>
  <si>
    <t>Building Gross SF</t>
  </si>
  <si>
    <t>Units</t>
  </si>
  <si>
    <t>Parking Need</t>
  </si>
  <si>
    <t>Parking Provided</t>
  </si>
  <si>
    <t>Total Site Parking Need</t>
  </si>
  <si>
    <t>Total GSF Commercial</t>
  </si>
  <si>
    <t>Total GSF Residential</t>
  </si>
  <si>
    <t>Total GSF Parking</t>
  </si>
  <si>
    <t>Roadway Reconstruction GSF</t>
  </si>
  <si>
    <t>TOTAL SOURCES AND USES</t>
  </si>
  <si>
    <t>Cost</t>
  </si>
  <si>
    <t>CONSTRUCTION</t>
  </si>
  <si>
    <t>ACQUISITION</t>
  </si>
  <si>
    <t>FAR</t>
  </si>
  <si>
    <t>Land Area per DU</t>
  </si>
  <si>
    <t>Street Frontage (linear ft)</t>
  </si>
  <si>
    <t>Paving /Access Drive (GSF)</t>
  </si>
  <si>
    <t>Streetscape Area (GSF)</t>
  </si>
  <si>
    <t>Total Site Units (700 SF avg.)</t>
  </si>
  <si>
    <t>Total Development GSF</t>
  </si>
  <si>
    <t>Parking SF Surface Lot</t>
  </si>
  <si>
    <t>Parking SF Structured / Enclosed</t>
  </si>
  <si>
    <t>Uses</t>
  </si>
  <si>
    <t>Parking Spaces</t>
  </si>
  <si>
    <t>Retail SF</t>
  </si>
  <si>
    <t>Catalyst Site</t>
  </si>
  <si>
    <t>Station Area</t>
  </si>
  <si>
    <t>Location</t>
  </si>
  <si>
    <t>Development SF</t>
  </si>
  <si>
    <t>Developer Equity</t>
  </si>
  <si>
    <t>Public Sources</t>
  </si>
  <si>
    <t>Residential SF</t>
  </si>
  <si>
    <t>Building Height (Floors)</t>
  </si>
  <si>
    <t>Construction Costs</t>
  </si>
  <si>
    <t>% Project Costs</t>
  </si>
  <si>
    <t xml:space="preserve">Developer Equity </t>
  </si>
  <si>
    <t>Financing</t>
  </si>
  <si>
    <t>Property Acquisition</t>
  </si>
  <si>
    <t>Environmental - Soil Remediation</t>
  </si>
  <si>
    <t>General Conditions</t>
  </si>
  <si>
    <t>Environmental</t>
  </si>
  <si>
    <t>Site SF</t>
  </si>
  <si>
    <t>Permiting &amp; Fees</t>
  </si>
  <si>
    <t>Development Fee</t>
  </si>
  <si>
    <t>Building Development</t>
  </si>
  <si>
    <t>Contractor's Contingency</t>
  </si>
  <si>
    <t>Overhead &amp; Fee</t>
  </si>
  <si>
    <t>General Liability Insurance</t>
  </si>
  <si>
    <t>Subcontractor Default Insurance</t>
  </si>
  <si>
    <t>Payment &amp; Performance Bond</t>
  </si>
  <si>
    <t>Mentor - Protégé</t>
  </si>
  <si>
    <t>Environmental - Abatement and Demolition</t>
  </si>
  <si>
    <t>PROFESSIONAL SERVICES</t>
  </si>
  <si>
    <t>Legal Fees</t>
  </si>
  <si>
    <t>Builder's Risk Insurance</t>
  </si>
  <si>
    <t xml:space="preserve"> Acquisition</t>
  </si>
  <si>
    <t>Cost/SF
Lump sum
Allowance</t>
  </si>
  <si>
    <t>Potential Public Sources</t>
  </si>
  <si>
    <t>Catalyst Site and Building</t>
  </si>
  <si>
    <t>Building A</t>
  </si>
  <si>
    <t>Building Type</t>
  </si>
  <si>
    <t>Total Residential SF</t>
  </si>
  <si>
    <t>Streetscape Area</t>
  </si>
  <si>
    <t>Paving/Access Drive</t>
  </si>
  <si>
    <t>Roadway Reconstruction</t>
  </si>
  <si>
    <t>Architect, Engineers, Consultants *</t>
  </si>
  <si>
    <r>
      <rPr>
        <u/>
        <sz val="11"/>
        <color theme="1"/>
        <rFont val="Arial Narrow"/>
        <family val="2"/>
      </rPr>
      <t xml:space="preserve">* A/E fee %: </t>
    </r>
    <r>
      <rPr>
        <sz val="11"/>
        <color theme="1"/>
        <rFont val="Arial Narrow"/>
        <family val="2"/>
      </rPr>
      <t xml:space="preserve">
Project Costs of $0-$5M, 12.5% 
Project Costs of $5-$10M, 10%
Project Costs of $10-$15M, 7.5%
Project Costs of $15+M, 5%</t>
    </r>
  </si>
  <si>
    <t>Evaluation, testing and oversight during remediation, ESA, Phase I, Phase II, ACM, Lead-based paint, Asbestos</t>
  </si>
  <si>
    <t>Planned Development, Land Acquisition</t>
  </si>
  <si>
    <t>Fee % based on range of total project costs</t>
  </si>
  <si>
    <t>Residential Units</t>
  </si>
  <si>
    <t>DEVELOPMENT PROGRAM SUMMARY</t>
  </si>
  <si>
    <t>PROJECT COSTS</t>
  </si>
  <si>
    <t>TOTAL CONSTRUCTION COSTS</t>
  </si>
  <si>
    <t>PROFESSIONAL SERVICES &amp; FEES</t>
  </si>
  <si>
    <t>Site Development</t>
  </si>
  <si>
    <t>Public Right-of-Way</t>
  </si>
  <si>
    <t>Insurance &amp; Contingency</t>
  </si>
  <si>
    <t>Site Base Data</t>
  </si>
  <si>
    <t>Sources and Uses</t>
  </si>
  <si>
    <t>Tab Reference</t>
  </si>
  <si>
    <t>Site Utilities</t>
  </si>
  <si>
    <r>
      <t xml:space="preserve">Construction Costs, </t>
    </r>
    <r>
      <rPr>
        <b/>
        <i/>
        <sz val="11"/>
        <color theme="0"/>
        <rFont val="Arial Narrow"/>
        <family val="2"/>
      </rPr>
      <t>rounded</t>
    </r>
  </si>
  <si>
    <r>
      <t xml:space="preserve">Professional Services, </t>
    </r>
    <r>
      <rPr>
        <b/>
        <i/>
        <sz val="11"/>
        <color theme="0"/>
        <rFont val="Arial Narrow"/>
        <family val="2"/>
      </rPr>
      <t>rounded</t>
    </r>
  </si>
  <si>
    <r>
      <t xml:space="preserve">TOTAL PROJECT SOURCES, </t>
    </r>
    <r>
      <rPr>
        <b/>
        <i/>
        <sz val="12"/>
        <color theme="0"/>
        <rFont val="Arial Narrow"/>
        <family val="2"/>
      </rPr>
      <t>rounded</t>
    </r>
  </si>
  <si>
    <r>
      <t xml:space="preserve">TOTAL PROJECT COSTS, </t>
    </r>
    <r>
      <rPr>
        <b/>
        <i/>
        <sz val="12"/>
        <color theme="0"/>
        <rFont val="Arial Narrow"/>
        <family val="2"/>
      </rPr>
      <t>rounded</t>
    </r>
  </si>
  <si>
    <t>PROJECT SOURCES</t>
  </si>
  <si>
    <t>RESOURCE</t>
  </si>
  <si>
    <t>22-0608 Concept Implementation Area Diagrams.pdf</t>
  </si>
  <si>
    <t>CTA RLE Catalyst Site Concept Data_05-22 For the Proforma.xls</t>
  </si>
  <si>
    <r>
      <t xml:space="preserve">Sub-Total: Construction Costs, </t>
    </r>
    <r>
      <rPr>
        <b/>
        <i/>
        <sz val="11"/>
        <color rgb="FF419977"/>
        <rFont val="Arial Narrow"/>
        <family val="2"/>
      </rPr>
      <t>rounded</t>
    </r>
  </si>
  <si>
    <r>
      <t xml:space="preserve">Sub-Total: Insurance &amp; Contingency, </t>
    </r>
    <r>
      <rPr>
        <b/>
        <i/>
        <sz val="11"/>
        <color rgb="FF419977"/>
        <rFont val="Arial Narrow"/>
        <family val="2"/>
      </rPr>
      <t>rounded</t>
    </r>
  </si>
  <si>
    <t xml:space="preserve">Low Income Housing Tax Credit (LIHTC) 9% 
Chicago Dept of Housing Home Investment Partnerships Porgram (HOME) 
Affordable Requirements Ordinance (ARO) Funds
Illiniois Affordable Housing Tax Credits (Donation Tax Credit) 
DCEO grant
HUD Mortgage Insurance-Rental Program - 221(d)(4)
TIF </t>
  </si>
  <si>
    <t>Partnerships with emerging and minority contractors</t>
  </si>
  <si>
    <t>Allowance</t>
  </si>
  <si>
    <t>Building A (Resi over Retail)</t>
  </si>
  <si>
    <t>Owner's Contingency</t>
  </si>
  <si>
    <t>Environmental &amp; Utilities</t>
  </si>
  <si>
    <t>103rd</t>
  </si>
  <si>
    <t>MU4</t>
  </si>
  <si>
    <t>Project Total Costs</t>
  </si>
  <si>
    <t>Total Project Sources</t>
  </si>
  <si>
    <t>-</t>
  </si>
  <si>
    <t>103rd &amp; Eggleston</t>
  </si>
  <si>
    <t>Multi-family, retail</t>
  </si>
  <si>
    <t>TBD</t>
  </si>
  <si>
    <t>Demolition and abatement costs determined by property acquisition.  Foundations of former buildings are considered in site development below.</t>
  </si>
  <si>
    <t>Allowance for remediation of entire site (estimate pending ESAs, UST removal &amp; capping strategy RAP).</t>
  </si>
  <si>
    <t>Allowance for utility disconnections and relocations.</t>
  </si>
  <si>
    <t>Acquisition</t>
  </si>
  <si>
    <t>Demolition &amp; Abatement</t>
  </si>
  <si>
    <t>Site development, earthwork, grading.</t>
  </si>
  <si>
    <t>RED LINE EXTENSION  - IMPLEMENTATION PLAN - CATALYST SITE - DEVELOPMENT BUDGET</t>
  </si>
  <si>
    <t xml:space="preserve">RED LINE EXTENSION  - IMPLEMENTATION PLAN - CATALYST SITES - DEVELOPMENT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</si>
</sst>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  <numFmt numFmtId="168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color theme="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1"/>
      <color theme="1"/>
      <name val="Arial Narrow"/>
      <family val="2"/>
    </font>
    <font>
      <u/>
      <sz val="11"/>
      <color theme="1"/>
      <name val="Arial Narrow"/>
      <family val="2"/>
    </font>
    <font>
      <i/>
      <sz val="11"/>
      <color rgb="FF3F6DC1"/>
      <name val="Arial Narrow"/>
      <family val="2"/>
    </font>
    <font>
      <u val="singleAccounting"/>
      <sz val="12"/>
      <name val="Arial Narrow"/>
      <family val="2"/>
    </font>
    <font>
      <b/>
      <sz val="12"/>
      <color rgb="FF000000"/>
      <name val="Arial Narrow"/>
      <family val="2"/>
    </font>
    <font>
      <sz val="10"/>
      <color theme="1"/>
      <name val="Arial Narrow"/>
      <family val="2"/>
    </font>
    <font>
      <sz val="11"/>
      <color rgb="FFFF0000"/>
      <name val="Arial Narrow"/>
      <family val="2"/>
    </font>
    <font>
      <sz val="11"/>
      <color rgb="FF00B050"/>
      <name val="Arial Narrow"/>
      <family val="2"/>
    </font>
    <font>
      <b/>
      <sz val="12"/>
      <color rgb="FF42B071"/>
      <name val="Arial Narrow"/>
      <family val="2"/>
    </font>
    <font>
      <sz val="12"/>
      <color theme="1"/>
      <name val="Arial Narrow"/>
      <family val="2"/>
    </font>
    <font>
      <sz val="10"/>
      <name val="Arial Narrow"/>
      <family val="2"/>
    </font>
    <font>
      <sz val="10"/>
      <color theme="2" tint="-0.499984740745262"/>
      <name val="Arial Narrow"/>
      <family val="2"/>
    </font>
    <font>
      <sz val="10"/>
      <color theme="0"/>
      <name val="Arial Narrow"/>
      <family val="2"/>
    </font>
    <font>
      <b/>
      <sz val="12"/>
      <color theme="1"/>
      <name val="Arial Narrow"/>
      <family val="2"/>
    </font>
    <font>
      <sz val="14"/>
      <color theme="1"/>
      <name val="Arial Narrow"/>
      <family val="2"/>
    </font>
    <font>
      <sz val="14"/>
      <color theme="0"/>
      <name val="Arial Narrow"/>
      <family val="2"/>
    </font>
    <font>
      <b/>
      <sz val="14"/>
      <name val="Arial Narrow"/>
      <family val="2"/>
    </font>
    <font>
      <b/>
      <i/>
      <sz val="11"/>
      <color theme="0"/>
      <name val="Arial Narrow"/>
      <family val="2"/>
    </font>
    <font>
      <b/>
      <i/>
      <sz val="12"/>
      <color theme="0"/>
      <name val="Arial Narrow"/>
      <family val="2"/>
    </font>
    <font>
      <b/>
      <sz val="11"/>
      <color rgb="FF419977"/>
      <name val="Arial Narrow"/>
      <family val="2"/>
    </font>
    <font>
      <b/>
      <i/>
      <sz val="11"/>
      <color rgb="FF419977"/>
      <name val="Arial Narrow"/>
      <family val="2"/>
    </font>
    <font>
      <b/>
      <sz val="14"/>
      <color theme="1"/>
      <name val="Arial Narrow"/>
      <family val="2"/>
    </font>
    <font>
      <sz val="14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BFBFB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7A78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67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top"/>
    </xf>
    <xf numFmtId="164" fontId="6" fillId="0" borderId="0" xfId="0" applyNumberFormat="1" applyFont="1" applyFill="1" applyAlignment="1">
      <alignment vertical="top"/>
    </xf>
    <xf numFmtId="165" fontId="6" fillId="0" borderId="0" xfId="1" applyNumberFormat="1" applyFont="1" applyFill="1" applyBorder="1" applyAlignment="1">
      <alignment vertical="top"/>
    </xf>
    <xf numFmtId="0" fontId="10" fillId="0" borderId="0" xfId="0" applyFont="1" applyBorder="1"/>
    <xf numFmtId="0" fontId="9" fillId="0" borderId="0" xfId="0" applyFont="1" applyAlignment="1">
      <alignment horizontal="center" vertical="center"/>
    </xf>
    <xf numFmtId="0" fontId="5" fillId="0" borderId="0" xfId="4" applyFont="1" applyFill="1" applyBorder="1"/>
    <xf numFmtId="42" fontId="7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3" fontId="6" fillId="0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1" fontId="6" fillId="0" borderId="1" xfId="0" applyNumberFormat="1" applyFont="1" applyFill="1" applyBorder="1" applyAlignment="1">
      <alignment horizontal="right" vertical="center" wrapText="1"/>
    </xf>
    <xf numFmtId="168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Border="1"/>
    <xf numFmtId="3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3" fontId="7" fillId="4" borderId="1" xfId="0" applyNumberFormat="1" applyFont="1" applyFill="1" applyBorder="1" applyAlignment="1">
      <alignment horizontal="right" vertical="center" wrapText="1"/>
    </xf>
    <xf numFmtId="165" fontId="6" fillId="0" borderId="0" xfId="1" applyNumberFormat="1" applyFont="1" applyFill="1"/>
    <xf numFmtId="0" fontId="6" fillId="0" borderId="1" xfId="0" applyFont="1" applyFill="1" applyBorder="1" applyAlignment="1">
      <alignment horizontal="right" vertical="center"/>
    </xf>
    <xf numFmtId="0" fontId="10" fillId="0" borderId="0" xfId="0" applyFont="1"/>
    <xf numFmtId="0" fontId="23" fillId="0" borderId="0" xfId="0" applyFont="1" applyFill="1" applyBorder="1" applyAlignment="1">
      <alignment horizontal="center" vertical="center"/>
    </xf>
    <xf numFmtId="0" fontId="24" fillId="0" borderId="0" xfId="0" applyFont="1"/>
    <xf numFmtId="166" fontId="5" fillId="0" borderId="0" xfId="2" applyNumberFormat="1" applyFont="1"/>
    <xf numFmtId="0" fontId="5" fillId="0" borderId="4" xfId="0" applyFont="1" applyFill="1" applyBorder="1"/>
    <xf numFmtId="0" fontId="5" fillId="0" borderId="4" xfId="0" applyFont="1" applyBorder="1"/>
    <xf numFmtId="0" fontId="5" fillId="0" borderId="9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6" fontId="5" fillId="0" borderId="1" xfId="2" applyNumberFormat="1" applyFont="1" applyFill="1" applyBorder="1"/>
    <xf numFmtId="165" fontId="5" fillId="0" borderId="1" xfId="1" applyNumberFormat="1" applyFont="1" applyBorder="1"/>
    <xf numFmtId="0" fontId="10" fillId="0" borderId="6" xfId="0" applyFont="1" applyBorder="1"/>
    <xf numFmtId="165" fontId="10" fillId="0" borderId="1" xfId="1" applyNumberFormat="1" applyFont="1" applyBorder="1"/>
    <xf numFmtId="166" fontId="10" fillId="0" borderId="1" xfId="2" applyNumberFormat="1" applyFont="1" applyBorder="1"/>
    <xf numFmtId="166" fontId="10" fillId="0" borderId="5" xfId="2" applyNumberFormat="1" applyFont="1" applyBorder="1"/>
    <xf numFmtId="165" fontId="10" fillId="0" borderId="7" xfId="1" applyNumberFormat="1" applyFont="1" applyBorder="1"/>
    <xf numFmtId="166" fontId="10" fillId="0" borderId="7" xfId="2" applyNumberFormat="1" applyFont="1" applyBorder="1"/>
    <xf numFmtId="165" fontId="10" fillId="0" borderId="0" xfId="1" applyNumberFormat="1" applyFont="1" applyBorder="1"/>
    <xf numFmtId="166" fontId="10" fillId="0" borderId="0" xfId="2" applyNumberFormat="1" applyFont="1" applyBorder="1"/>
    <xf numFmtId="44" fontId="5" fillId="0" borderId="0" xfId="2" applyNumberFormat="1" applyFont="1" applyFill="1" applyBorder="1"/>
    <xf numFmtId="0" fontId="5" fillId="0" borderId="0" xfId="0" applyFont="1" applyAlignment="1">
      <alignment horizontal="left"/>
    </xf>
    <xf numFmtId="0" fontId="7" fillId="0" borderId="0" xfId="0" applyFont="1" applyFill="1"/>
    <xf numFmtId="0" fontId="7" fillId="4" borderId="1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5" fontId="7" fillId="0" borderId="0" xfId="1" applyNumberFormat="1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indent="1"/>
    </xf>
    <xf numFmtId="0" fontId="19" fillId="0" borderId="0" xfId="0" applyFont="1" applyFill="1" applyBorder="1" applyAlignment="1">
      <alignment vertical="center"/>
    </xf>
    <xf numFmtId="165" fontId="6" fillId="0" borderId="0" xfId="1" applyNumberFormat="1" applyFont="1" applyFill="1" applyAlignment="1"/>
    <xf numFmtId="0" fontId="6" fillId="0" borderId="0" xfId="0" applyFont="1" applyFill="1" applyAlignment="1"/>
    <xf numFmtId="166" fontId="5" fillId="6" borderId="5" xfId="2" applyNumberFormat="1" applyFont="1" applyFill="1" applyBorder="1"/>
    <xf numFmtId="166" fontId="10" fillId="6" borderId="5" xfId="2" applyNumberFormat="1" applyFont="1" applyFill="1" applyBorder="1"/>
    <xf numFmtId="165" fontId="5" fillId="6" borderId="1" xfId="1" applyNumberFormat="1" applyFont="1" applyFill="1" applyBorder="1"/>
    <xf numFmtId="166" fontId="5" fillId="6" borderId="1" xfId="2" applyNumberFormat="1" applyFont="1" applyFill="1" applyBorder="1"/>
    <xf numFmtId="166" fontId="10" fillId="6" borderId="8" xfId="2" applyNumberFormat="1" applyFont="1" applyFill="1" applyBorder="1"/>
    <xf numFmtId="0" fontId="5" fillId="7" borderId="0" xfId="0" applyFont="1" applyFill="1"/>
    <xf numFmtId="0" fontId="6" fillId="6" borderId="0" xfId="0" applyFont="1" applyFill="1"/>
    <xf numFmtId="0" fontId="5" fillId="0" borderId="2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4" xfId="0" applyFont="1" applyBorder="1" applyAlignment="1">
      <alignment horizontal="left"/>
    </xf>
    <xf numFmtId="0" fontId="6" fillId="0" borderId="0" xfId="0" applyFont="1" applyFill="1" applyBorder="1" applyAlignment="1"/>
    <xf numFmtId="0" fontId="5" fillId="0" borderId="0" xfId="0" applyFont="1" applyBorder="1" applyAlignment="1">
      <alignment horizontal="center"/>
    </xf>
    <xf numFmtId="0" fontId="25" fillId="0" borderId="0" xfId="0" applyFont="1" applyFill="1" applyAlignment="1">
      <alignment horizontal="left" vertical="center"/>
    </xf>
    <xf numFmtId="42" fontId="6" fillId="0" borderId="0" xfId="0" applyNumberFormat="1" applyFont="1" applyFill="1" applyBorder="1" applyAlignment="1">
      <alignment vertical="top"/>
    </xf>
    <xf numFmtId="0" fontId="6" fillId="0" borderId="0" xfId="0" applyFont="1"/>
    <xf numFmtId="0" fontId="11" fillId="0" borderId="0" xfId="0" applyFont="1"/>
    <xf numFmtId="0" fontId="25" fillId="0" borderId="0" xfId="0" applyFont="1" applyFill="1" applyAlignment="1">
      <alignment horizontal="center" vertical="center" wrapText="1"/>
    </xf>
    <xf numFmtId="1" fontId="3" fillId="0" borderId="0" xfId="1" applyNumberFormat="1" applyFont="1" applyFill="1" applyBorder="1" applyAlignment="1">
      <alignment horizontal="left"/>
    </xf>
    <xf numFmtId="1" fontId="13" fillId="0" borderId="0" xfId="1" applyNumberFormat="1" applyFont="1" applyFill="1" applyBorder="1" applyAlignment="1">
      <alignment horizontal="left"/>
    </xf>
    <xf numFmtId="0" fontId="6" fillId="0" borderId="0" xfId="0" applyFont="1" applyFill="1" applyBorder="1"/>
    <xf numFmtId="0" fontId="11" fillId="0" borderId="0" xfId="0" applyFont="1" applyFill="1"/>
    <xf numFmtId="165" fontId="3" fillId="0" borderId="0" xfId="1" applyNumberFormat="1" applyFont="1" applyFill="1" applyBorder="1" applyAlignment="1">
      <alignment horizontal="left"/>
    </xf>
    <xf numFmtId="0" fontId="7" fillId="0" borderId="0" xfId="0" applyFont="1" applyBorder="1" applyAlignment="1">
      <alignment horizontal="center" vertical="top"/>
    </xf>
    <xf numFmtId="166" fontId="6" fillId="0" borderId="0" xfId="2" applyNumberFormat="1" applyFont="1" applyFill="1" applyBorder="1" applyAlignment="1">
      <alignment vertical="top"/>
    </xf>
    <xf numFmtId="42" fontId="7" fillId="0" borderId="0" xfId="0" applyNumberFormat="1" applyFont="1" applyFill="1" applyBorder="1" applyAlignment="1">
      <alignment horizontal="left" vertical="top"/>
    </xf>
    <xf numFmtId="42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" fontId="6" fillId="0" borderId="0" xfId="1" applyNumberFormat="1" applyFont="1" applyFill="1" applyBorder="1" applyAlignment="1">
      <alignment horizontal="left" wrapText="1"/>
    </xf>
    <xf numFmtId="0" fontId="5" fillId="0" borderId="10" xfId="0" applyFont="1" applyFill="1" applyBorder="1"/>
    <xf numFmtId="0" fontId="5" fillId="0" borderId="18" xfId="0" applyFont="1" applyFill="1" applyBorder="1"/>
    <xf numFmtId="0" fontId="10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42" fontId="10" fillId="0" borderId="0" xfId="0" applyNumberFormat="1" applyFont="1" applyFill="1" applyBorder="1"/>
    <xf numFmtId="3" fontId="10" fillId="0" borderId="0" xfId="0" applyNumberFormat="1" applyFont="1" applyFill="1" applyBorder="1"/>
    <xf numFmtId="0" fontId="5" fillId="0" borderId="0" xfId="0" applyFont="1" applyFill="1" applyAlignment="1"/>
    <xf numFmtId="0" fontId="23" fillId="0" borderId="0" xfId="0" applyFont="1" applyFill="1" applyBorder="1" applyAlignment="1">
      <alignment horizontal="center"/>
    </xf>
    <xf numFmtId="0" fontId="5" fillId="0" borderId="0" xfId="4" applyFont="1" applyFill="1" applyBorder="1" applyAlignment="1"/>
    <xf numFmtId="0" fontId="5" fillId="0" borderId="0" xfId="4" applyFont="1" applyBorder="1" applyAlignment="1"/>
    <xf numFmtId="42" fontId="6" fillId="0" borderId="0" xfId="0" applyNumberFormat="1" applyFont="1" applyFill="1" applyBorder="1" applyAlignment="1"/>
    <xf numFmtId="0" fontId="5" fillId="0" borderId="0" xfId="0" applyFont="1" applyFill="1" applyBorder="1" applyAlignment="1"/>
    <xf numFmtId="166" fontId="6" fillId="0" borderId="0" xfId="2" applyNumberFormat="1" applyFont="1" applyFill="1" applyBorder="1" applyAlignment="1"/>
    <xf numFmtId="42" fontId="7" fillId="0" borderId="0" xfId="0" applyNumberFormat="1" applyFont="1" applyFill="1" applyBorder="1" applyAlignment="1">
      <alignment horizontal="left"/>
    </xf>
    <xf numFmtId="42" fontId="7" fillId="0" borderId="0" xfId="0" applyNumberFormat="1" applyFont="1" applyFill="1" applyBorder="1" applyAlignment="1"/>
    <xf numFmtId="0" fontId="9" fillId="0" borderId="0" xfId="0" applyFont="1" applyFill="1" applyAlignment="1">
      <alignment horizontal="center"/>
    </xf>
    <xf numFmtId="0" fontId="5" fillId="0" borderId="10" xfId="0" applyFont="1" applyFill="1" applyBorder="1" applyAlignment="1"/>
    <xf numFmtId="165" fontId="6" fillId="0" borderId="0" xfId="1" applyNumberFormat="1" applyFont="1" applyFill="1" applyBorder="1" applyAlignment="1"/>
    <xf numFmtId="165" fontId="6" fillId="7" borderId="0" xfId="1" applyNumberFormat="1" applyFont="1" applyFill="1" applyBorder="1" applyAlignment="1"/>
    <xf numFmtId="167" fontId="5" fillId="0" borderId="0" xfId="0" applyNumberFormat="1" applyFont="1" applyFill="1" applyBorder="1" applyAlignment="1"/>
    <xf numFmtId="0" fontId="16" fillId="0" borderId="0" xfId="0" applyFont="1" applyFill="1" applyBorder="1" applyAlignment="1"/>
    <xf numFmtId="167" fontId="16" fillId="0" borderId="0" xfId="0" applyNumberFormat="1" applyFont="1" applyFill="1" applyBorder="1" applyAlignment="1"/>
    <xf numFmtId="0" fontId="5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6" fillId="0" borderId="0" xfId="0" applyFont="1" applyAlignment="1"/>
    <xf numFmtId="0" fontId="6" fillId="0" borderId="0" xfId="0" applyFont="1" applyFill="1" applyBorder="1"/>
    <xf numFmtId="0" fontId="15" fillId="0" borderId="0" xfId="0" applyFont="1" applyFill="1" applyAlignment="1">
      <alignment wrapText="1"/>
    </xf>
    <xf numFmtId="0" fontId="23" fillId="0" borderId="0" xfId="0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wrapText="1"/>
    </xf>
    <xf numFmtId="0" fontId="22" fillId="0" borderId="0" xfId="0" applyFont="1" applyFill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5" fillId="4" borderId="14" xfId="0" applyFont="1" applyFill="1" applyBorder="1" applyAlignment="1">
      <alignment horizontal="left" vertical="center"/>
    </xf>
    <xf numFmtId="0" fontId="25" fillId="4" borderId="15" xfId="0" applyFont="1" applyFill="1" applyBorder="1" applyAlignment="1">
      <alignment horizontal="left" vertical="center"/>
    </xf>
    <xf numFmtId="0" fontId="24" fillId="4" borderId="14" xfId="0" applyFont="1" applyFill="1" applyBorder="1" applyAlignment="1">
      <alignment vertical="center"/>
    </xf>
    <xf numFmtId="0" fontId="31" fillId="4" borderId="13" xfId="0" applyFont="1" applyFill="1" applyBorder="1" applyAlignment="1">
      <alignment vertical="center"/>
    </xf>
    <xf numFmtId="0" fontId="24" fillId="0" borderId="0" xfId="4" applyFont="1" applyFill="1" applyBorder="1"/>
    <xf numFmtId="0" fontId="3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165" fontId="5" fillId="0" borderId="1" xfId="1" applyNumberFormat="1" applyFont="1" applyFill="1" applyBorder="1"/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/>
    <xf numFmtId="0" fontId="10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9" fontId="5" fillId="0" borderId="1" xfId="0" applyNumberFormat="1" applyFont="1" applyBorder="1"/>
    <xf numFmtId="0" fontId="5" fillId="0" borderId="34" xfId="0" applyFont="1" applyBorder="1"/>
    <xf numFmtId="9" fontId="5" fillId="0" borderId="32" xfId="0" applyNumberFormat="1" applyFont="1" applyBorder="1"/>
    <xf numFmtId="0" fontId="10" fillId="0" borderId="22" xfId="0" applyFont="1" applyBorder="1"/>
    <xf numFmtId="0" fontId="5" fillId="0" borderId="26" xfId="0" applyFont="1" applyBorder="1"/>
    <xf numFmtId="0" fontId="5" fillId="0" borderId="29" xfId="0" applyFont="1" applyFill="1" applyBorder="1" applyAlignment="1">
      <alignment horizontal="center"/>
    </xf>
    <xf numFmtId="166" fontId="5" fillId="0" borderId="27" xfId="2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166" fontId="10" fillId="6" borderId="23" xfId="2" applyNumberFormat="1" applyFont="1" applyFill="1" applyBorder="1"/>
    <xf numFmtId="0" fontId="10" fillId="3" borderId="13" xfId="0" applyFont="1" applyFill="1" applyBorder="1" applyAlignment="1">
      <alignment horizontal="left"/>
    </xf>
    <xf numFmtId="0" fontId="10" fillId="4" borderId="19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left" vertical="center" indent="1"/>
    </xf>
    <xf numFmtId="0" fontId="10" fillId="4" borderId="4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left" indent="1"/>
    </xf>
    <xf numFmtId="0" fontId="10" fillId="4" borderId="6" xfId="0" applyFont="1" applyFill="1" applyBorder="1" applyAlignment="1">
      <alignment horizontal="right"/>
    </xf>
    <xf numFmtId="0" fontId="10" fillId="0" borderId="2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 indent="2"/>
    </xf>
    <xf numFmtId="0" fontId="10" fillId="0" borderId="5" xfId="0" applyFont="1" applyFill="1" applyBorder="1" applyAlignment="1">
      <alignment horizontal="left" indent="2"/>
    </xf>
    <xf numFmtId="0" fontId="10" fillId="0" borderId="8" xfId="0" applyFont="1" applyFill="1" applyBorder="1" applyAlignment="1">
      <alignment horizontal="left" indent="2"/>
    </xf>
    <xf numFmtId="3" fontId="7" fillId="4" borderId="25" xfId="0" applyNumberFormat="1" applyFont="1" applyFill="1" applyBorder="1" applyAlignment="1">
      <alignment horizontal="left" vertical="center" indent="2"/>
    </xf>
    <xf numFmtId="0" fontId="6" fillId="4" borderId="21" xfId="0" applyFont="1" applyFill="1" applyBorder="1" applyAlignment="1"/>
    <xf numFmtId="0" fontId="7" fillId="0" borderId="8" xfId="0" applyFont="1" applyFill="1" applyBorder="1" applyAlignment="1">
      <alignment horizontal="left" indent="1"/>
    </xf>
    <xf numFmtId="3" fontId="7" fillId="4" borderId="30" xfId="0" applyNumberFormat="1" applyFont="1" applyFill="1" applyBorder="1" applyAlignment="1">
      <alignment horizontal="left" vertical="center" indent="2"/>
    </xf>
    <xf numFmtId="0" fontId="6" fillId="4" borderId="31" xfId="0" applyFont="1" applyFill="1" applyBorder="1" applyAlignment="1"/>
    <xf numFmtId="0" fontId="10" fillId="3" borderId="25" xfId="0" applyFont="1" applyFill="1" applyBorder="1" applyAlignment="1"/>
    <xf numFmtId="0" fontId="10" fillId="3" borderId="28" xfId="0" applyFont="1" applyFill="1" applyBorder="1" applyAlignment="1"/>
    <xf numFmtId="0" fontId="10" fillId="3" borderId="21" xfId="0" applyFont="1" applyFill="1" applyBorder="1" applyAlignment="1"/>
    <xf numFmtId="0" fontId="5" fillId="4" borderId="14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16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1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3" fontId="6" fillId="7" borderId="11" xfId="0" applyNumberFormat="1" applyFont="1" applyFill="1" applyBorder="1" applyAlignment="1">
      <alignment horizontal="center" vertical="center" wrapText="1"/>
    </xf>
    <xf numFmtId="3" fontId="5" fillId="7" borderId="12" xfId="0" applyNumberFormat="1" applyFont="1" applyFill="1" applyBorder="1"/>
    <xf numFmtId="3" fontId="5" fillId="7" borderId="11" xfId="0" applyNumberFormat="1" applyFont="1" applyFill="1" applyBorder="1"/>
    <xf numFmtId="3" fontId="5" fillId="7" borderId="31" xfId="0" applyNumberFormat="1" applyFont="1" applyFill="1" applyBorder="1"/>
    <xf numFmtId="3" fontId="10" fillId="7" borderId="15" xfId="0" applyNumberFormat="1" applyFont="1" applyFill="1" applyBorder="1"/>
    <xf numFmtId="0" fontId="5" fillId="0" borderId="5" xfId="0" applyFont="1" applyFill="1" applyBorder="1" applyAlignment="1">
      <alignment horizontal="center"/>
    </xf>
    <xf numFmtId="0" fontId="5" fillId="0" borderId="16" xfId="0" applyFont="1" applyBorder="1"/>
    <xf numFmtId="165" fontId="10" fillId="0" borderId="17" xfId="1" applyNumberFormat="1" applyFont="1" applyBorder="1"/>
    <xf numFmtId="166" fontId="10" fillId="0" borderId="17" xfId="2" applyNumberFormat="1" applyFont="1" applyBorder="1"/>
    <xf numFmtId="166" fontId="10" fillId="6" borderId="35" xfId="2" applyNumberFormat="1" applyFont="1" applyFill="1" applyBorder="1"/>
    <xf numFmtId="0" fontId="5" fillId="0" borderId="6" xfId="0" applyFont="1" applyBorder="1"/>
    <xf numFmtId="0" fontId="5" fillId="0" borderId="36" xfId="0" applyFont="1" applyBorder="1"/>
    <xf numFmtId="166" fontId="5" fillId="0" borderId="7" xfId="2" applyNumberFormat="1" applyFont="1" applyBorder="1"/>
    <xf numFmtId="166" fontId="5" fillId="6" borderId="8" xfId="2" applyNumberFormat="1" applyFont="1" applyFill="1" applyBorder="1"/>
    <xf numFmtId="0" fontId="5" fillId="6" borderId="5" xfId="0" applyFont="1" applyFill="1" applyBorder="1" applyAlignment="1">
      <alignment horizontal="right"/>
    </xf>
    <xf numFmtId="0" fontId="20" fillId="0" borderId="0" xfId="0" applyFont="1" applyBorder="1" applyAlignment="1">
      <alignment horizontal="right" wrapText="1"/>
    </xf>
    <xf numFmtId="3" fontId="6" fillId="0" borderId="1" xfId="0" applyNumberFormat="1" applyFont="1" applyBorder="1" applyAlignment="1">
      <alignment horizontal="center" vertical="center" wrapText="1"/>
    </xf>
    <xf numFmtId="0" fontId="10" fillId="0" borderId="0" xfId="0" applyFont="1" applyFill="1"/>
    <xf numFmtId="0" fontId="24" fillId="4" borderId="15" xfId="4" applyFont="1" applyFill="1" applyBorder="1"/>
    <xf numFmtId="0" fontId="24" fillId="4" borderId="15" xfId="0" applyFont="1" applyFill="1" applyBorder="1"/>
    <xf numFmtId="0" fontId="6" fillId="0" borderId="0" xfId="0" applyFont="1" applyFill="1" applyBorder="1" applyAlignment="1">
      <alignment vertical="top"/>
    </xf>
    <xf numFmtId="42" fontId="8" fillId="0" borderId="18" xfId="0" applyNumberFormat="1" applyFont="1" applyFill="1" applyBorder="1" applyAlignment="1">
      <alignment horizontal="center"/>
    </xf>
    <xf numFmtId="165" fontId="8" fillId="0" borderId="18" xfId="1" applyNumberFormat="1" applyFont="1" applyFill="1" applyBorder="1" applyAlignment="1">
      <alignment horizontal="center"/>
    </xf>
    <xf numFmtId="42" fontId="7" fillId="0" borderId="18" xfId="0" applyNumberFormat="1" applyFont="1" applyFill="1" applyBorder="1" applyAlignment="1">
      <alignment horizontal="center"/>
    </xf>
    <xf numFmtId="0" fontId="21" fillId="0" borderId="37" xfId="0" applyFont="1" applyBorder="1" applyAlignment="1">
      <alignment horizontal="left" vertical="top" wrapText="1"/>
    </xf>
    <xf numFmtId="0" fontId="15" fillId="0" borderId="38" xfId="0" applyFont="1" applyFill="1" applyBorder="1" applyAlignment="1">
      <alignment wrapText="1"/>
    </xf>
    <xf numFmtId="0" fontId="15" fillId="0" borderId="38" xfId="0" applyFont="1" applyFill="1" applyBorder="1" applyAlignment="1">
      <alignment vertical="center" wrapText="1"/>
    </xf>
    <xf numFmtId="3" fontId="6" fillId="0" borderId="38" xfId="0" applyNumberFormat="1" applyFont="1" applyFill="1" applyBorder="1" applyAlignment="1">
      <alignment horizontal="left" wrapText="1"/>
    </xf>
    <xf numFmtId="0" fontId="20" fillId="0" borderId="38" xfId="0" applyFont="1" applyBorder="1" applyAlignment="1">
      <alignment horizontal="left" vertical="top" wrapText="1"/>
    </xf>
    <xf numFmtId="0" fontId="15" fillId="0" borderId="38" xfId="0" applyFont="1" applyBorder="1" applyAlignment="1">
      <alignment horizontal="left" wrapText="1"/>
    </xf>
    <xf numFmtId="42" fontId="20" fillId="0" borderId="38" xfId="0" applyNumberFormat="1" applyFont="1" applyBorder="1" applyAlignment="1">
      <alignment horizontal="left" vertical="top" wrapText="1"/>
    </xf>
    <xf numFmtId="42" fontId="20" fillId="0" borderId="38" xfId="0" applyNumberFormat="1" applyFont="1" applyBorder="1" applyAlignment="1">
      <alignment horizontal="left" vertical="center" wrapText="1"/>
    </xf>
    <xf numFmtId="0" fontId="15" fillId="0" borderId="39" xfId="0" applyFont="1" applyFill="1" applyBorder="1" applyAlignment="1">
      <alignment wrapText="1"/>
    </xf>
    <xf numFmtId="42" fontId="9" fillId="0" borderId="0" xfId="0" applyNumberFormat="1" applyFont="1" applyFill="1" applyBorder="1" applyAlignment="1">
      <alignment horizontal="left" vertical="top"/>
    </xf>
    <xf numFmtId="42" fontId="17" fillId="0" borderId="0" xfId="0" applyNumberFormat="1" applyFont="1" applyFill="1" applyBorder="1" applyAlignment="1">
      <alignment horizontal="left" vertical="top"/>
    </xf>
    <xf numFmtId="42" fontId="9" fillId="0" borderId="0" xfId="0" applyNumberFormat="1" applyFont="1" applyFill="1" applyBorder="1" applyAlignment="1">
      <alignment vertical="top"/>
    </xf>
    <xf numFmtId="165" fontId="6" fillId="0" borderId="18" xfId="1" applyNumberFormat="1" applyFont="1" applyFill="1" applyBorder="1" applyAlignment="1"/>
    <xf numFmtId="0" fontId="6" fillId="0" borderId="18" xfId="0" applyFont="1" applyFill="1" applyBorder="1" applyAlignment="1"/>
    <xf numFmtId="0" fontId="6" fillId="0" borderId="18" xfId="0" applyFont="1" applyFill="1" applyBorder="1" applyAlignment="1">
      <alignment vertical="top"/>
    </xf>
    <xf numFmtId="0" fontId="15" fillId="0" borderId="37" xfId="0" applyFont="1" applyFill="1" applyBorder="1" applyAlignment="1">
      <alignment wrapText="1"/>
    </xf>
    <xf numFmtId="166" fontId="6" fillId="0" borderId="0" xfId="2" quotePrefix="1" applyNumberFormat="1" applyFont="1" applyFill="1" applyBorder="1" applyAlignment="1"/>
    <xf numFmtId="167" fontId="6" fillId="0" borderId="0" xfId="3" applyNumberFormat="1" applyFont="1" applyFill="1" applyBorder="1" applyAlignment="1"/>
    <xf numFmtId="167" fontId="6" fillId="0" borderId="0" xfId="3" applyNumberFormat="1" applyFont="1" applyFill="1" applyBorder="1" applyAlignment="1">
      <alignment horizontal="right"/>
    </xf>
    <xf numFmtId="9" fontId="6" fillId="0" borderId="0" xfId="3" applyFont="1" applyFill="1" applyBorder="1" applyAlignment="1"/>
    <xf numFmtId="0" fontId="7" fillId="0" borderId="0" xfId="0" applyFont="1" applyFill="1" applyBorder="1" applyAlignment="1"/>
    <xf numFmtId="167" fontId="6" fillId="0" borderId="0" xfId="0" applyNumberFormat="1" applyFont="1" applyFill="1" applyBorder="1" applyAlignment="1"/>
    <xf numFmtId="42" fontId="6" fillId="0" borderId="0" xfId="0" applyNumberFormat="1" applyFont="1" applyFill="1" applyBorder="1" applyAlignment="1">
      <alignment horizontal="left"/>
    </xf>
    <xf numFmtId="42" fontId="8" fillId="0" borderId="18" xfId="0" applyNumberFormat="1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horizontal="center"/>
    </xf>
    <xf numFmtId="42" fontId="6" fillId="0" borderId="10" xfId="0" applyNumberFormat="1" applyFont="1" applyFill="1" applyBorder="1" applyAlignment="1">
      <alignment vertical="top"/>
    </xf>
    <xf numFmtId="0" fontId="4" fillId="8" borderId="32" xfId="0" applyFont="1" applyFill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29" fillId="0" borderId="33" xfId="0" applyFont="1" applyBorder="1" applyAlignment="1"/>
    <xf numFmtId="0" fontId="6" fillId="0" borderId="33" xfId="0" applyFont="1" applyBorder="1" applyAlignment="1">
      <alignment horizontal="right"/>
    </xf>
    <xf numFmtId="0" fontId="8" fillId="8" borderId="33" xfId="0" applyFont="1" applyFill="1" applyBorder="1" applyAlignment="1">
      <alignment horizontal="left"/>
    </xf>
    <xf numFmtId="0" fontId="12" fillId="0" borderId="33" xfId="0" applyFont="1" applyBorder="1" applyAlignment="1"/>
    <xf numFmtId="0" fontId="6" fillId="0" borderId="33" xfId="0" applyFont="1" applyFill="1" applyBorder="1" applyAlignment="1">
      <alignment horizontal="right"/>
    </xf>
    <xf numFmtId="0" fontId="29" fillId="0" borderId="33" xfId="0" applyFont="1" applyFill="1" applyBorder="1" applyAlignment="1">
      <alignment horizontal="right"/>
    </xf>
    <xf numFmtId="0" fontId="5" fillId="0" borderId="33" xfId="0" applyFont="1" applyBorder="1" applyAlignment="1"/>
    <xf numFmtId="0" fontId="18" fillId="0" borderId="33" xfId="0" applyFont="1" applyBorder="1" applyAlignment="1"/>
    <xf numFmtId="0" fontId="4" fillId="8" borderId="33" xfId="0" applyFont="1" applyFill="1" applyBorder="1" applyAlignment="1">
      <alignment horizontal="left"/>
    </xf>
    <xf numFmtId="0" fontId="4" fillId="0" borderId="33" xfId="0" applyFont="1" applyFill="1" applyBorder="1" applyAlignment="1">
      <alignment horizontal="left"/>
    </xf>
    <xf numFmtId="0" fontId="5" fillId="0" borderId="33" xfId="0" applyFont="1" applyFill="1" applyBorder="1" applyAlignment="1">
      <alignment horizontal="left" wrapText="1"/>
    </xf>
    <xf numFmtId="0" fontId="6" fillId="0" borderId="17" xfId="0" applyFont="1" applyBorder="1" applyAlignment="1"/>
    <xf numFmtId="0" fontId="5" fillId="0" borderId="17" xfId="0" applyFont="1" applyBorder="1" applyAlignment="1"/>
    <xf numFmtId="0" fontId="10" fillId="0" borderId="22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14" fillId="5" borderId="0" xfId="0" applyFont="1" applyFill="1" applyBorder="1" applyAlignment="1">
      <alignment horizontal="left"/>
    </xf>
    <xf numFmtId="0" fontId="0" fillId="0" borderId="0" xfId="0" applyBorder="1" applyAlignment="1"/>
    <xf numFmtId="0" fontId="20" fillId="0" borderId="10" xfId="0" applyFont="1" applyFill="1" applyBorder="1" applyAlignment="1">
      <alignment horizontal="left" vertical="top" wrapText="1"/>
    </xf>
    <xf numFmtId="0" fontId="20" fillId="0" borderId="39" xfId="0" applyFont="1" applyFill="1" applyBorder="1" applyAlignment="1">
      <alignment horizontal="left" vertical="top" wrapText="1"/>
    </xf>
    <xf numFmtId="0" fontId="4" fillId="8" borderId="0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vertical="center"/>
    </xf>
    <xf numFmtId="0" fontId="23" fillId="0" borderId="27" xfId="0" applyFont="1" applyFill="1" applyBorder="1" applyAlignment="1">
      <alignment horizontal="center"/>
    </xf>
    <xf numFmtId="0" fontId="5" fillId="4" borderId="14" xfId="0" applyFont="1" applyFill="1" applyBorder="1" applyAlignment="1"/>
    <xf numFmtId="0" fontId="5" fillId="4" borderId="14" xfId="0" applyFont="1" applyFill="1" applyBorder="1"/>
    <xf numFmtId="0" fontId="15" fillId="4" borderId="15" xfId="0" applyFont="1" applyFill="1" applyBorder="1" applyAlignment="1">
      <alignment wrapText="1"/>
    </xf>
  </cellXfs>
  <cellStyles count="5">
    <cellStyle name="Comma" xfId="1" builtinId="3"/>
    <cellStyle name="Currency" xfId="2" builtinId="4"/>
    <cellStyle name="Normal" xfId="0" builtinId="0"/>
    <cellStyle name="Normal 2" xfId="4" xr:uid="{6A91E870-BC25-4341-A75E-7E4271A7CF4A}"/>
    <cellStyle name="Percent" xfId="3" builtinId="5"/>
  </cellStyles>
  <dxfs count="0"/>
  <tableStyles count="0" defaultTableStyle="TableStyleMedium2" defaultPivotStyle="PivotStyleLight16"/>
  <colors>
    <mruColors>
      <color rgb="FFE2CFF1"/>
      <color rgb="FFF5C5C3"/>
      <color rgb="FF419977"/>
      <color rgb="FF388467"/>
      <color rgb="FFF1E8F8"/>
      <color rgb="FFFFCDCD"/>
      <color rgb="FFFFE5E5"/>
      <color rgb="FFFFC9C9"/>
      <color rgb="FFEE9E9A"/>
      <color rgb="FFEA87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721920</xdr:colOff>
      <xdr:row>8</xdr:row>
      <xdr:rowOff>47626</xdr:rowOff>
    </xdr:from>
    <xdr:to>
      <xdr:col>5</xdr:col>
      <xdr:colOff>777876</xdr:colOff>
      <xdr:row>21</xdr:row>
      <xdr:rowOff>131212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956B26F-611E-D9E6-8F7D-D56134ECD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60045" y="2000251"/>
          <a:ext cx="5294706" cy="3401461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22</xdr:row>
      <xdr:rowOff>63500</xdr:rowOff>
    </xdr:from>
    <xdr:to>
      <xdr:col>5</xdr:col>
      <xdr:colOff>730250</xdr:colOff>
      <xdr:row>47</xdr:row>
      <xdr:rowOff>158749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42FF4B-E57C-FA00-D974-9F870A3B05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61" t="9062" r="4311" b="21881"/>
        <a:stretch/>
      </xdr:blipFill>
      <xdr:spPr>
        <a:xfrm>
          <a:off x="857250" y="5556250"/>
          <a:ext cx="5349875" cy="552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285A7-E413-4D6E-86CE-6DA32524C271}">
  <sheetPr>
    <tabColor rgb="FFFF4747"/>
  </sheetPr>
  <dimension ref="B1:M43"/>
  <sheetViews>
    <sheetView tabSelected="1" zoomScale="70" zoomScaleNormal="70" workbookViewId="0">
      <selection activeCell="N33" sqref="N33"/>
    </sheetView>
  </sheetViews>
  <sheetFormatPr defaultColWidth="8.7265625" defaultRowHeight="14" x14ac:dyDescent="0.3"/>
  <cols>
    <col min="1" max="1" width="3.453125" style="1" customWidth="1"/>
    <col min="2" max="2" width="15.08984375" style="1" customWidth="1"/>
    <col min="3" max="3" width="16" style="1" customWidth="1"/>
    <col min="4" max="4" width="31.453125" style="1" customWidth="1"/>
    <col min="5" max="5" width="12.81640625" style="1" customWidth="1"/>
    <col min="6" max="6" width="23.54296875" style="1" customWidth="1"/>
    <col min="7" max="7" width="4.1796875" style="37" customWidth="1"/>
    <col min="8" max="8" width="28.90625" style="1" customWidth="1"/>
    <col min="9" max="9" width="14.6328125" style="1" customWidth="1"/>
    <col min="10" max="10" width="19.90625" style="1" customWidth="1"/>
    <col min="11" max="11" width="17.1796875" style="1" customWidth="1"/>
    <col min="12" max="12" width="13.54296875" style="1" customWidth="1"/>
    <col min="13" max="13" width="8.7265625" style="1"/>
    <col min="14" max="14" width="58.26953125" style="1" customWidth="1"/>
    <col min="15" max="15" width="34.81640625" style="1" customWidth="1"/>
    <col min="16" max="16384" width="8.7265625" style="1"/>
  </cols>
  <sheetData>
    <row r="1" spans="2:13" s="36" customFormat="1" ht="32.5" customHeight="1" thickBot="1" x14ac:dyDescent="0.45">
      <c r="B1" s="133" t="s">
        <v>125</v>
      </c>
      <c r="C1" s="132"/>
      <c r="D1" s="132"/>
      <c r="E1" s="132"/>
      <c r="F1" s="132"/>
      <c r="G1" s="198"/>
      <c r="H1" s="129"/>
      <c r="I1" s="129"/>
      <c r="J1" s="78" t="s">
        <v>93</v>
      </c>
      <c r="K1" s="76"/>
      <c r="M1" s="81"/>
    </row>
    <row r="2" spans="2:13" ht="18.5" customHeight="1" thickBot="1" x14ac:dyDescent="0.35">
      <c r="I2" s="80"/>
      <c r="J2" s="74"/>
      <c r="K2" s="1" t="s">
        <v>91</v>
      </c>
    </row>
    <row r="3" spans="2:13" ht="18.5" customHeight="1" thickBot="1" x14ac:dyDescent="0.35">
      <c r="C3" s="163" t="s">
        <v>38</v>
      </c>
      <c r="D3" s="164"/>
      <c r="E3" s="67"/>
      <c r="F3" s="68"/>
      <c r="J3" s="75"/>
      <c r="K3" s="11" t="s">
        <v>92</v>
      </c>
      <c r="M3" s="11"/>
    </row>
    <row r="4" spans="2:13" ht="18.5" customHeight="1" x14ac:dyDescent="0.3">
      <c r="C4" s="152" t="s">
        <v>39</v>
      </c>
      <c r="D4" s="160" t="str">
        <f>'Site Base Data'!C4</f>
        <v>103rd</v>
      </c>
      <c r="E4" s="32"/>
      <c r="F4" s="13"/>
      <c r="J4" s="136"/>
      <c r="K4" s="11"/>
      <c r="M4" s="11"/>
    </row>
    <row r="5" spans="2:13" s="2" customFormat="1" ht="18.5" customHeight="1" x14ac:dyDescent="0.3">
      <c r="C5" s="154" t="s">
        <v>40</v>
      </c>
      <c r="D5" s="161" t="str">
        <f>'Site Base Data'!C5</f>
        <v>103rd &amp; Eggleston</v>
      </c>
      <c r="E5" s="59"/>
      <c r="F5" s="59"/>
      <c r="J5" s="11"/>
      <c r="K5" s="11"/>
      <c r="M5" s="11"/>
    </row>
    <row r="6" spans="2:13" ht="18.5" customHeight="1" thickBot="1" x14ac:dyDescent="0.35">
      <c r="C6" s="156" t="s">
        <v>2</v>
      </c>
      <c r="D6" s="162">
        <f>'Site Base Data'!C6</f>
        <v>1</v>
      </c>
      <c r="E6" s="63"/>
      <c r="F6" s="60"/>
      <c r="J6" s="68"/>
      <c r="K6" s="11"/>
      <c r="M6" s="11"/>
    </row>
    <row r="7" spans="2:13" ht="17" customHeight="1" x14ac:dyDescent="0.3">
      <c r="L7" s="138"/>
    </row>
    <row r="8" spans="2:13" ht="17" customHeight="1" thickBot="1" x14ac:dyDescent="0.35">
      <c r="G8" s="101"/>
      <c r="L8" s="100"/>
    </row>
    <row r="9" spans="2:13" ht="28" customHeight="1" thickBot="1" x14ac:dyDescent="0.35">
      <c r="G9" s="101"/>
      <c r="H9" s="168" t="s">
        <v>84</v>
      </c>
      <c r="I9" s="169"/>
      <c r="J9" s="170"/>
      <c r="K9" s="99"/>
      <c r="L9" s="102"/>
    </row>
    <row r="10" spans="2:13" ht="24" customHeight="1" thickBot="1" x14ac:dyDescent="0.35">
      <c r="G10" s="101"/>
      <c r="H10" s="251"/>
      <c r="I10" s="252"/>
      <c r="J10" s="178" t="s">
        <v>72</v>
      </c>
      <c r="K10" s="177"/>
      <c r="L10" s="102"/>
    </row>
    <row r="11" spans="2:13" ht="24.5" customHeight="1" x14ac:dyDescent="0.3">
      <c r="D11" s="196"/>
      <c r="G11" s="101"/>
      <c r="H11" s="247" t="s">
        <v>35</v>
      </c>
      <c r="I11" s="248"/>
      <c r="J11" s="179" t="str">
        <f>'Site Base Data'!D13</f>
        <v>Multi-family, retail</v>
      </c>
      <c r="K11" s="20"/>
      <c r="L11" s="102"/>
    </row>
    <row r="12" spans="2:13" ht="17" customHeight="1" x14ac:dyDescent="0.3">
      <c r="G12" s="101"/>
      <c r="H12" s="249" t="s">
        <v>45</v>
      </c>
      <c r="I12" s="250"/>
      <c r="J12" s="180">
        <f>'Site Base Data'!D$23</f>
        <v>4</v>
      </c>
      <c r="K12" s="139"/>
      <c r="L12" s="102"/>
    </row>
    <row r="13" spans="2:13" ht="17" customHeight="1" x14ac:dyDescent="0.3">
      <c r="G13" s="101"/>
      <c r="H13" s="249" t="s">
        <v>54</v>
      </c>
      <c r="I13" s="250"/>
      <c r="J13" s="181">
        <f>'Site Base Data'!D$11</f>
        <v>18234</v>
      </c>
      <c r="K13" s="139"/>
      <c r="L13" s="102"/>
    </row>
    <row r="14" spans="2:13" ht="17" customHeight="1" x14ac:dyDescent="0.3">
      <c r="G14" s="101"/>
      <c r="H14" s="253" t="s">
        <v>83</v>
      </c>
      <c r="I14" s="254"/>
      <c r="J14" s="181">
        <f>'Site Base Data'!D$25</f>
        <v>32.335483870967742</v>
      </c>
      <c r="K14" s="139"/>
      <c r="L14" s="102"/>
    </row>
    <row r="15" spans="2:13" ht="17" customHeight="1" x14ac:dyDescent="0.3">
      <c r="G15" s="101"/>
      <c r="H15" s="253" t="s">
        <v>36</v>
      </c>
      <c r="I15" s="254"/>
      <c r="J15" s="180">
        <f>'Site Base Data'!D$27</f>
        <v>18</v>
      </c>
      <c r="K15" s="139"/>
      <c r="L15" s="102"/>
    </row>
    <row r="16" spans="2:13" ht="17" customHeight="1" x14ac:dyDescent="0.3">
      <c r="G16" s="101"/>
      <c r="H16" s="253" t="s">
        <v>37</v>
      </c>
      <c r="I16" s="254"/>
      <c r="J16" s="181">
        <f>'Site Base Data'!D16</f>
        <v>5735</v>
      </c>
      <c r="K16" s="139"/>
      <c r="L16" s="102"/>
    </row>
    <row r="17" spans="3:12" ht="17" customHeight="1" thickBot="1" x14ac:dyDescent="0.35">
      <c r="G17" s="101"/>
      <c r="H17" s="255" t="s">
        <v>44</v>
      </c>
      <c r="I17" s="256"/>
      <c r="J17" s="182">
        <f>'Site Base Data'!D18</f>
        <v>31325</v>
      </c>
      <c r="K17" s="139"/>
      <c r="L17" s="102"/>
    </row>
    <row r="18" spans="3:12" ht="17" customHeight="1" thickBot="1" x14ac:dyDescent="0.35">
      <c r="G18" s="101"/>
      <c r="H18" s="245" t="s">
        <v>41</v>
      </c>
      <c r="I18" s="246"/>
      <c r="J18" s="183">
        <f>'Site Base Data'!D24</f>
        <v>47685</v>
      </c>
      <c r="K18" s="102"/>
      <c r="L18" s="102"/>
    </row>
    <row r="19" spans="3:12" ht="17" customHeight="1" x14ac:dyDescent="0.3">
      <c r="G19" s="101"/>
      <c r="H19" s="149"/>
      <c r="I19" s="55"/>
      <c r="J19" s="102"/>
      <c r="K19" s="102"/>
      <c r="L19" s="102"/>
    </row>
    <row r="20" spans="3:12" ht="17" customHeight="1" thickBot="1" x14ac:dyDescent="0.35">
      <c r="C20" s="34"/>
      <c r="G20" s="34"/>
      <c r="L20" s="4"/>
    </row>
    <row r="21" spans="3:12" ht="28" customHeight="1" thickBot="1" x14ac:dyDescent="0.35">
      <c r="C21" s="2"/>
      <c r="G21" s="2"/>
      <c r="H21" s="151" t="s">
        <v>99</v>
      </c>
      <c r="I21" s="140"/>
      <c r="J21" s="141"/>
      <c r="L21" s="4"/>
    </row>
    <row r="22" spans="3:12" ht="17" customHeight="1" x14ac:dyDescent="0.3">
      <c r="C22" s="2"/>
      <c r="G22" s="1"/>
      <c r="H22" s="147"/>
      <c r="I22" s="3"/>
      <c r="J22" s="148"/>
      <c r="L22" s="4"/>
    </row>
    <row r="23" spans="3:12" ht="17" customHeight="1" x14ac:dyDescent="0.3">
      <c r="G23" s="1"/>
      <c r="H23" s="38" t="s">
        <v>42</v>
      </c>
      <c r="I23" s="142">
        <f>'Sources Uses'!E53</f>
        <v>0.15</v>
      </c>
      <c r="J23" s="69">
        <f>'Sources Uses'!I53</f>
        <v>4386180</v>
      </c>
      <c r="L23" s="4"/>
    </row>
    <row r="24" spans="3:12" ht="17" customHeight="1" x14ac:dyDescent="0.3">
      <c r="G24" s="1"/>
      <c r="H24" s="39" t="s">
        <v>49</v>
      </c>
      <c r="I24" s="142">
        <f>'Sources Uses'!E54</f>
        <v>0.2</v>
      </c>
      <c r="J24" s="69">
        <f>'Sources Uses'!I54</f>
        <v>5848240</v>
      </c>
      <c r="L24" s="4"/>
    </row>
    <row r="25" spans="3:12" ht="17" customHeight="1" thickBot="1" x14ac:dyDescent="0.35">
      <c r="G25" s="1"/>
      <c r="H25" s="143" t="s">
        <v>43</v>
      </c>
      <c r="I25" s="144">
        <f>'Sources Uses'!E55</f>
        <v>0.65</v>
      </c>
      <c r="J25" s="69">
        <f>'Sources Uses'!I55</f>
        <v>19006780</v>
      </c>
      <c r="L25" s="4"/>
    </row>
    <row r="26" spans="3:12" ht="17" customHeight="1" thickBot="1" x14ac:dyDescent="0.35">
      <c r="G26" s="1"/>
      <c r="H26" s="145" t="s">
        <v>114</v>
      </c>
      <c r="I26" s="146"/>
      <c r="J26" s="150">
        <f>'Sources Uses'!I51</f>
        <v>29241200</v>
      </c>
      <c r="L26" s="4"/>
    </row>
    <row r="27" spans="3:12" ht="17" customHeight="1" x14ac:dyDescent="0.3">
      <c r="G27" s="1"/>
      <c r="L27" s="4"/>
    </row>
    <row r="28" spans="3:12" ht="17" customHeight="1" thickBot="1" x14ac:dyDescent="0.35">
      <c r="G28" s="1"/>
      <c r="L28" s="4"/>
    </row>
    <row r="29" spans="3:12" ht="28.5" customHeight="1" thickBot="1" x14ac:dyDescent="0.35">
      <c r="G29" s="2"/>
      <c r="H29" s="151" t="s">
        <v>85</v>
      </c>
      <c r="I29" s="140"/>
      <c r="J29" s="140"/>
      <c r="K29" s="141"/>
      <c r="L29" s="4"/>
    </row>
    <row r="30" spans="3:12" ht="17" customHeight="1" x14ac:dyDescent="0.3">
      <c r="G30" s="2"/>
      <c r="H30" s="40"/>
      <c r="I30" s="41"/>
      <c r="J30" s="41"/>
      <c r="K30" s="42"/>
      <c r="L30" s="4"/>
    </row>
    <row r="31" spans="3:12" ht="17" customHeight="1" x14ac:dyDescent="0.3">
      <c r="G31" s="1"/>
      <c r="H31" s="38"/>
      <c r="I31" s="43" t="s">
        <v>0</v>
      </c>
      <c r="J31" s="43" t="s">
        <v>1</v>
      </c>
      <c r="K31" s="184" t="s">
        <v>23</v>
      </c>
      <c r="L31" s="4"/>
    </row>
    <row r="32" spans="3:12" ht="17" customHeight="1" x14ac:dyDescent="0.3">
      <c r="G32" s="1"/>
      <c r="H32" s="38" t="s">
        <v>122</v>
      </c>
      <c r="I32" s="43"/>
      <c r="J32" s="43"/>
      <c r="K32" s="193" t="str">
        <f>'Sources Uses'!I13</f>
        <v>TBD</v>
      </c>
      <c r="L32" s="4"/>
    </row>
    <row r="33" spans="4:12" ht="17" customHeight="1" x14ac:dyDescent="0.3">
      <c r="G33" s="1"/>
      <c r="H33" s="38" t="s">
        <v>123</v>
      </c>
      <c r="I33" s="43"/>
      <c r="J33" s="43"/>
      <c r="K33" s="193" t="str">
        <f>'Sources Uses'!I17</f>
        <v>TBD</v>
      </c>
      <c r="L33" s="4"/>
    </row>
    <row r="34" spans="4:12" ht="17" customHeight="1" x14ac:dyDescent="0.3">
      <c r="G34" s="1"/>
      <c r="H34" s="38" t="s">
        <v>46</v>
      </c>
      <c r="I34" s="71">
        <f>'Sources Uses'!G20</f>
        <v>47685</v>
      </c>
      <c r="J34" s="72">
        <f>'Sources Uses'!$E$20</f>
        <v>400</v>
      </c>
      <c r="K34" s="69">
        <f>'Sources Uses'!I20</f>
        <v>19074000</v>
      </c>
      <c r="L34" s="4"/>
    </row>
    <row r="35" spans="4:12" ht="17" customHeight="1" x14ac:dyDescent="0.3">
      <c r="G35" s="1"/>
      <c r="H35" s="39" t="s">
        <v>88</v>
      </c>
      <c r="I35" s="71">
        <f>'Sources Uses'!G21</f>
        <v>1874</v>
      </c>
      <c r="J35" s="72">
        <f>'Sources Uses'!$E$21</f>
        <v>25</v>
      </c>
      <c r="K35" s="69">
        <f>'Sources Uses'!I21</f>
        <v>46850</v>
      </c>
      <c r="L35" s="4"/>
    </row>
    <row r="36" spans="4:12" ht="17" customHeight="1" x14ac:dyDescent="0.3">
      <c r="G36" s="1"/>
      <c r="H36" s="39" t="s">
        <v>110</v>
      </c>
      <c r="I36" s="137"/>
      <c r="J36" s="44"/>
      <c r="K36" s="69">
        <f>'Sources Uses'!I18+'Sources Uses'!I19</f>
        <v>45000</v>
      </c>
      <c r="L36" s="4"/>
    </row>
    <row r="37" spans="4:12" ht="17" customHeight="1" x14ac:dyDescent="0.3">
      <c r="G37" s="1"/>
      <c r="H37" s="39" t="s">
        <v>89</v>
      </c>
      <c r="I37" s="45"/>
      <c r="J37" s="44"/>
      <c r="K37" s="69">
        <f>'Sources Uses'!I22+'Sources Uses'!I23+'Sources Uses'!I24</f>
        <v>366550</v>
      </c>
      <c r="L37" s="4"/>
    </row>
    <row r="38" spans="4:12" ht="17" customHeight="1" thickBot="1" x14ac:dyDescent="0.35">
      <c r="D38" s="9"/>
      <c r="E38" s="52"/>
      <c r="F38" s="53"/>
      <c r="G38" s="54"/>
      <c r="H38" s="189" t="s">
        <v>90</v>
      </c>
      <c r="I38" s="190"/>
      <c r="J38" s="191"/>
      <c r="K38" s="192">
        <f>'Sources Uses'!I35</f>
        <v>4551000</v>
      </c>
    </row>
    <row r="39" spans="4:12" ht="17" customHeight="1" x14ac:dyDescent="0.3">
      <c r="H39" s="185" t="s">
        <v>86</v>
      </c>
      <c r="I39" s="186"/>
      <c r="J39" s="187"/>
      <c r="K39" s="188">
        <f>'Sources Uses'!I36</f>
        <v>24083400</v>
      </c>
    </row>
    <row r="40" spans="4:12" ht="17" customHeight="1" x14ac:dyDescent="0.3">
      <c r="H40" s="39"/>
      <c r="I40" s="47"/>
      <c r="J40" s="48"/>
      <c r="K40" s="49"/>
    </row>
    <row r="41" spans="4:12" ht="17" customHeight="1" x14ac:dyDescent="0.3">
      <c r="H41" s="39" t="s">
        <v>87</v>
      </c>
      <c r="I41" s="47"/>
      <c r="J41" s="48"/>
      <c r="K41" s="70">
        <f>'Sources Uses'!I45</f>
        <v>5157800</v>
      </c>
    </row>
    <row r="42" spans="4:12" x14ac:dyDescent="0.3">
      <c r="H42" s="39"/>
      <c r="I42" s="47"/>
      <c r="J42" s="48"/>
      <c r="K42" s="49"/>
    </row>
    <row r="43" spans="4:12" ht="14.5" thickBot="1" x14ac:dyDescent="0.35">
      <c r="H43" s="46" t="s">
        <v>113</v>
      </c>
      <c r="I43" s="50"/>
      <c r="J43" s="51"/>
      <c r="K43" s="73">
        <f>'Sources Uses'!I47</f>
        <v>29241200</v>
      </c>
    </row>
  </sheetData>
  <mergeCells count="9">
    <mergeCell ref="H18:I18"/>
    <mergeCell ref="H11:I11"/>
    <mergeCell ref="H12:I12"/>
    <mergeCell ref="H13:I13"/>
    <mergeCell ref="H10:I10"/>
    <mergeCell ref="H14:I14"/>
    <mergeCell ref="H15:I15"/>
    <mergeCell ref="H16:I16"/>
    <mergeCell ref="H17:I17"/>
  </mergeCells>
  <pageMargins left="0.7" right="0.7" top="0.75" bottom="0.75" header="0.3" footer="0.3"/>
  <pageSetup scale="45" orientation="landscape" r:id="rId1"/>
  <headerFooter scaleWithDoc="0">
    <oddHeader>&amp;R&amp;G</oddHeader>
    <oddFooter>&amp;L&amp;G  &amp;C&amp;9DRAFT &amp;D&amp;R&amp;9Page 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46299-6E97-40E8-B8A0-6B2284262FB1}">
  <sheetPr>
    <tabColor theme="9" tint="0.39997558519241921"/>
  </sheetPr>
  <dimension ref="A1:P65"/>
  <sheetViews>
    <sheetView tabSelected="1" topLeftCell="B22" zoomScale="80" zoomScaleNormal="80" workbookViewId="0">
      <selection activeCell="N33" sqref="N33"/>
    </sheetView>
  </sheetViews>
  <sheetFormatPr defaultColWidth="8.7265625" defaultRowHeight="14" outlineLevelRow="1" outlineLevelCol="1" x14ac:dyDescent="0.3"/>
  <cols>
    <col min="1" max="1" width="1.36328125" style="1" customWidth="1"/>
    <col min="2" max="2" width="13.453125" style="1" customWidth="1"/>
    <col min="3" max="3" width="39.81640625" style="119" customWidth="1"/>
    <col min="4" max="4" width="1.1796875" style="2" customWidth="1"/>
    <col min="5" max="5" width="9.36328125" style="103" customWidth="1"/>
    <col min="6" max="6" width="1.1796875" style="103" customWidth="1"/>
    <col min="7" max="7" width="8.36328125" style="103" customWidth="1"/>
    <col min="8" max="8" width="1.1796875" style="103" customWidth="1"/>
    <col min="9" max="9" width="14.453125" style="103" customWidth="1"/>
    <col min="10" max="10" width="1.1796875" style="2" customWidth="1" outlineLevel="1"/>
    <col min="11" max="11" width="43.453125" style="125" customWidth="1" outlineLevel="1"/>
    <col min="12" max="16384" width="8.7265625" style="1"/>
  </cols>
  <sheetData>
    <row r="1" spans="1:16" ht="32" customHeight="1" outlineLevel="1" thickBot="1" x14ac:dyDescent="0.35">
      <c r="A1" s="2"/>
      <c r="B1" s="133" t="s">
        <v>126</v>
      </c>
      <c r="C1" s="132"/>
      <c r="D1" s="132"/>
      <c r="E1" s="264"/>
      <c r="F1" s="264"/>
      <c r="G1" s="264"/>
      <c r="H1" s="264"/>
      <c r="I1" s="264"/>
      <c r="J1" s="265"/>
      <c r="K1" s="266"/>
      <c r="L1" s="78" t="s">
        <v>93</v>
      </c>
      <c r="M1" s="77"/>
      <c r="N1" s="77"/>
      <c r="O1" s="103"/>
      <c r="P1" s="103"/>
    </row>
    <row r="2" spans="1:16" s="66" customFormat="1" ht="15.5" outlineLevel="1" x14ac:dyDescent="0.35">
      <c r="B2" s="262"/>
      <c r="C2" s="263"/>
      <c r="D2" s="35"/>
      <c r="J2" s="35"/>
      <c r="K2" s="126"/>
      <c r="L2" s="74"/>
      <c r="M2" s="1" t="s">
        <v>91</v>
      </c>
      <c r="O2" s="104"/>
      <c r="P2" s="104"/>
    </row>
    <row r="3" spans="1:16" s="66" customFormat="1" ht="16" outlineLevel="1" thickBot="1" x14ac:dyDescent="0.35">
      <c r="B3" s="166" t="s">
        <v>38</v>
      </c>
      <c r="C3" s="167"/>
      <c r="D3" s="67"/>
      <c r="J3" s="11"/>
      <c r="K3" s="127"/>
      <c r="L3" s="75"/>
      <c r="M3" s="11" t="s">
        <v>92</v>
      </c>
      <c r="O3" s="105"/>
      <c r="P3" s="105"/>
    </row>
    <row r="4" spans="1:16" s="66" customFormat="1" ht="15.5" outlineLevel="1" x14ac:dyDescent="0.3">
      <c r="B4" s="152" t="s">
        <v>39</v>
      </c>
      <c r="C4" s="157" t="str">
        <f>'Site Base Data'!C4</f>
        <v>103rd</v>
      </c>
      <c r="D4" s="32"/>
      <c r="E4" s="136"/>
      <c r="G4" s="11"/>
      <c r="H4" s="105"/>
      <c r="I4" s="106"/>
      <c r="J4" s="35"/>
      <c r="K4" s="126"/>
    </row>
    <row r="5" spans="1:16" s="66" customFormat="1" ht="15.5" outlineLevel="1" x14ac:dyDescent="0.3">
      <c r="B5" s="154" t="s">
        <v>40</v>
      </c>
      <c r="C5" s="158" t="str">
        <f>'Site Base Data'!C5</f>
        <v>103rd &amp; Eggleston</v>
      </c>
      <c r="D5" s="59"/>
      <c r="E5" s="11"/>
      <c r="G5" s="11"/>
      <c r="H5" s="105"/>
      <c r="I5" s="106"/>
      <c r="J5" s="35"/>
      <c r="K5" s="126"/>
    </row>
    <row r="6" spans="1:16" s="66" customFormat="1" ht="16" outlineLevel="1" thickBot="1" x14ac:dyDescent="0.35">
      <c r="B6" s="156" t="s">
        <v>2</v>
      </c>
      <c r="C6" s="159">
        <f>'Site Base Data'!C6</f>
        <v>1</v>
      </c>
      <c r="D6" s="63"/>
      <c r="E6" s="68"/>
      <c r="G6" s="11"/>
      <c r="H6" s="105"/>
      <c r="I6" s="106"/>
      <c r="J6" s="35"/>
      <c r="K6" s="126"/>
    </row>
    <row r="7" spans="1:16" s="66" customFormat="1" ht="15.5" outlineLevel="1" x14ac:dyDescent="0.3">
      <c r="B7" s="65"/>
      <c r="C7" s="121"/>
      <c r="D7" s="30"/>
      <c r="E7" s="1"/>
      <c r="G7" s="1"/>
      <c r="H7" s="105"/>
      <c r="I7" s="105"/>
      <c r="J7" s="35"/>
      <c r="K7" s="126"/>
    </row>
    <row r="8" spans="1:16" s="66" customFormat="1" ht="15.5" x14ac:dyDescent="0.35">
      <c r="C8" s="104"/>
      <c r="D8" s="35"/>
      <c r="E8" s="257" t="s">
        <v>108</v>
      </c>
      <c r="F8" s="257"/>
      <c r="G8" s="257"/>
      <c r="H8" s="258"/>
      <c r="I8" s="258"/>
      <c r="J8" s="258"/>
      <c r="K8" s="258"/>
    </row>
    <row r="9" spans="1:16" ht="15.5" x14ac:dyDescent="0.35">
      <c r="C9" s="122"/>
      <c r="D9" s="29"/>
      <c r="E9" s="261" t="s">
        <v>22</v>
      </c>
      <c r="F9" s="261"/>
      <c r="G9" s="261"/>
      <c r="H9" s="261"/>
      <c r="I9" s="261"/>
      <c r="J9" s="261"/>
      <c r="K9" s="261"/>
    </row>
    <row r="10" spans="1:16" ht="15.5" x14ac:dyDescent="0.35">
      <c r="C10" s="230" t="s">
        <v>3</v>
      </c>
      <c r="D10" s="217"/>
      <c r="E10" s="228"/>
      <c r="F10" s="228"/>
      <c r="G10" s="215"/>
      <c r="H10" s="216"/>
      <c r="I10" s="216"/>
      <c r="J10" s="217"/>
      <c r="K10" s="218"/>
    </row>
    <row r="11" spans="1:16" s="55" customFormat="1" ht="45.5" x14ac:dyDescent="0.65">
      <c r="C11" s="231"/>
      <c r="D11" s="86"/>
      <c r="E11" s="96" t="s">
        <v>69</v>
      </c>
      <c r="F11" s="96"/>
      <c r="G11" s="90" t="s">
        <v>0</v>
      </c>
      <c r="H11" s="86"/>
      <c r="I11" s="86" t="s">
        <v>23</v>
      </c>
      <c r="J11" s="87"/>
      <c r="K11" s="206"/>
    </row>
    <row r="12" spans="1:16" x14ac:dyDescent="0.3">
      <c r="C12" s="232" t="s">
        <v>25</v>
      </c>
      <c r="D12" s="199"/>
      <c r="E12" s="223"/>
      <c r="F12" s="223"/>
      <c r="G12" s="114"/>
      <c r="H12" s="79"/>
      <c r="I12" s="79"/>
      <c r="J12" s="199"/>
      <c r="K12" s="204"/>
    </row>
    <row r="13" spans="1:16" x14ac:dyDescent="0.3">
      <c r="C13" s="233" t="s">
        <v>50</v>
      </c>
      <c r="D13" s="82"/>
      <c r="E13" s="108"/>
      <c r="F13" s="108"/>
      <c r="G13" s="108"/>
      <c r="H13" s="108"/>
      <c r="I13" s="194" t="s">
        <v>118</v>
      </c>
      <c r="J13" s="8"/>
      <c r="K13" s="207"/>
    </row>
    <row r="14" spans="1:16" x14ac:dyDescent="0.3">
      <c r="C14" s="234" t="s">
        <v>68</v>
      </c>
      <c r="D14" s="212"/>
      <c r="E14" s="108"/>
      <c r="F14" s="108"/>
      <c r="G14" s="108"/>
      <c r="H14" s="108"/>
      <c r="I14" s="108"/>
      <c r="J14" s="4"/>
      <c r="K14" s="207"/>
    </row>
    <row r="15" spans="1:16" x14ac:dyDescent="0.3">
      <c r="C15" s="235"/>
      <c r="D15" s="82"/>
      <c r="E15" s="108"/>
      <c r="F15" s="108"/>
      <c r="G15" s="108"/>
      <c r="H15" s="108"/>
      <c r="I15" s="108"/>
      <c r="J15" s="4"/>
      <c r="K15" s="207"/>
    </row>
    <row r="16" spans="1:16" x14ac:dyDescent="0.3">
      <c r="C16" s="232" t="s">
        <v>24</v>
      </c>
      <c r="D16" s="82"/>
      <c r="E16" s="108"/>
      <c r="F16" s="108"/>
      <c r="G16" s="108"/>
      <c r="H16" s="108"/>
      <c r="I16" s="108"/>
      <c r="J16" s="4"/>
      <c r="K16" s="207"/>
    </row>
    <row r="17" spans="3:11" ht="39" x14ac:dyDescent="0.3">
      <c r="C17" s="236" t="s">
        <v>64</v>
      </c>
      <c r="D17" s="82"/>
      <c r="E17" s="107"/>
      <c r="F17" s="107"/>
      <c r="G17" s="114">
        <v>0</v>
      </c>
      <c r="H17" s="108"/>
      <c r="I17" s="194" t="s">
        <v>118</v>
      </c>
      <c r="J17" s="4"/>
      <c r="K17" s="208" t="s">
        <v>119</v>
      </c>
    </row>
    <row r="18" spans="3:11" ht="26" x14ac:dyDescent="0.3">
      <c r="C18" s="236" t="s">
        <v>51</v>
      </c>
      <c r="D18" s="82"/>
      <c r="E18" s="114" t="s">
        <v>107</v>
      </c>
      <c r="F18" s="108"/>
      <c r="G18" s="114">
        <v>0</v>
      </c>
      <c r="H18" s="108"/>
      <c r="I18" s="107">
        <v>20000</v>
      </c>
      <c r="J18" s="91"/>
      <c r="K18" s="208" t="s">
        <v>120</v>
      </c>
    </row>
    <row r="19" spans="3:11" x14ac:dyDescent="0.3">
      <c r="C19" s="236" t="s">
        <v>94</v>
      </c>
      <c r="D19" s="82"/>
      <c r="E19" s="114" t="s">
        <v>107</v>
      </c>
      <c r="F19" s="108"/>
      <c r="G19" s="115">
        <f>'Site Base Data'!D11</f>
        <v>18234</v>
      </c>
      <c r="H19" s="108"/>
      <c r="I19" s="107">
        <v>25000</v>
      </c>
      <c r="J19" s="4"/>
      <c r="K19" s="208" t="s">
        <v>121</v>
      </c>
    </row>
    <row r="20" spans="3:11" x14ac:dyDescent="0.3">
      <c r="C20" s="236" t="s">
        <v>57</v>
      </c>
      <c r="D20" s="82"/>
      <c r="E20" s="219">
        <v>400</v>
      </c>
      <c r="F20" s="108"/>
      <c r="G20" s="115">
        <f>'Site Base Data'!D24</f>
        <v>47685</v>
      </c>
      <c r="H20" s="108"/>
      <c r="I20" s="107">
        <f>G20*$E20</f>
        <v>19074000</v>
      </c>
      <c r="J20" s="82"/>
      <c r="K20" s="208"/>
    </row>
    <row r="21" spans="3:11" ht="27.5" customHeight="1" x14ac:dyDescent="0.3">
      <c r="C21" s="236" t="s">
        <v>88</v>
      </c>
      <c r="D21" s="82"/>
      <c r="E21" s="107">
        <v>25</v>
      </c>
      <c r="F21" s="108"/>
      <c r="G21" s="115">
        <f>('Site Base Data'!D11-'Site Base Data'!D15)</f>
        <v>1874</v>
      </c>
      <c r="H21" s="108"/>
      <c r="I21" s="107">
        <f>G21*$E21</f>
        <v>46850</v>
      </c>
      <c r="J21" s="82"/>
      <c r="K21" s="208" t="s">
        <v>124</v>
      </c>
    </row>
    <row r="22" spans="3:11" x14ac:dyDescent="0.3">
      <c r="C22" s="236" t="s">
        <v>75</v>
      </c>
      <c r="D22" s="82"/>
      <c r="E22" s="107">
        <v>25</v>
      </c>
      <c r="F22" s="108"/>
      <c r="G22" s="115">
        <f>'Site Base Data'!D38</f>
        <v>6250</v>
      </c>
      <c r="H22" s="108"/>
      <c r="I22" s="107">
        <f>G22*$E22</f>
        <v>156250</v>
      </c>
      <c r="J22" s="82"/>
      <c r="K22" s="208"/>
    </row>
    <row r="23" spans="3:11" x14ac:dyDescent="0.3">
      <c r="C23" s="236" t="s">
        <v>76</v>
      </c>
      <c r="D23" s="82"/>
      <c r="E23" s="107">
        <v>25</v>
      </c>
      <c r="F23" s="108"/>
      <c r="G23" s="115">
        <v>0</v>
      </c>
      <c r="H23" s="108"/>
      <c r="I23" s="107">
        <f>G23*$E23</f>
        <v>0</v>
      </c>
      <c r="J23" s="82"/>
      <c r="K23" s="208"/>
    </row>
    <row r="24" spans="3:11" x14ac:dyDescent="0.3">
      <c r="C24" s="236" t="s">
        <v>77</v>
      </c>
      <c r="D24" s="82"/>
      <c r="E24" s="107">
        <v>15</v>
      </c>
      <c r="F24" s="108"/>
      <c r="G24" s="115">
        <f>'Site Base Data'!D40</f>
        <v>14020</v>
      </c>
      <c r="H24" s="108"/>
      <c r="I24" s="107">
        <f>G24*$E24</f>
        <v>210300</v>
      </c>
      <c r="J24" s="82"/>
      <c r="K24" s="208"/>
    </row>
    <row r="25" spans="3:11" x14ac:dyDescent="0.3">
      <c r="C25" s="237" t="s">
        <v>103</v>
      </c>
      <c r="D25" s="213"/>
      <c r="E25" s="108"/>
      <c r="F25" s="108"/>
      <c r="G25" s="108"/>
      <c r="H25" s="108"/>
      <c r="I25" s="225">
        <f>ROUND(SUM(I17:I24), -2)</f>
        <v>19532400</v>
      </c>
      <c r="J25" s="93"/>
      <c r="K25" s="208"/>
    </row>
    <row r="26" spans="3:11" x14ac:dyDescent="0.3">
      <c r="C26" s="238"/>
      <c r="D26" s="4"/>
      <c r="E26" s="108"/>
      <c r="F26" s="108"/>
      <c r="G26" s="108"/>
      <c r="H26" s="108"/>
      <c r="I26" s="108"/>
      <c r="J26" s="4"/>
      <c r="K26" s="208"/>
    </row>
    <row r="27" spans="3:11" x14ac:dyDescent="0.3">
      <c r="C27" s="236" t="s">
        <v>58</v>
      </c>
      <c r="D27" s="82"/>
      <c r="E27" s="220">
        <v>0.03</v>
      </c>
      <c r="F27" s="116"/>
      <c r="G27" s="108"/>
      <c r="H27" s="108"/>
      <c r="I27" s="109">
        <f t="shared" ref="I27:I34" si="0">SUM($E27*I$25)</f>
        <v>585972</v>
      </c>
      <c r="J27" s="92"/>
      <c r="K27" s="209"/>
    </row>
    <row r="28" spans="3:11" x14ac:dyDescent="0.3">
      <c r="C28" s="236" t="s">
        <v>52</v>
      </c>
      <c r="D28" s="82"/>
      <c r="E28" s="220">
        <v>0.06</v>
      </c>
      <c r="F28" s="116"/>
      <c r="G28" s="108"/>
      <c r="H28" s="108"/>
      <c r="I28" s="109">
        <f t="shared" si="0"/>
        <v>1171944</v>
      </c>
      <c r="J28" s="92"/>
      <c r="K28" s="209"/>
    </row>
    <row r="29" spans="3:11" x14ac:dyDescent="0.3">
      <c r="C29" s="236" t="s">
        <v>59</v>
      </c>
      <c r="D29" s="212"/>
      <c r="E29" s="221">
        <v>0.03</v>
      </c>
      <c r="F29" s="116"/>
      <c r="G29" s="108"/>
      <c r="H29" s="108"/>
      <c r="I29" s="109">
        <f t="shared" si="0"/>
        <v>585972</v>
      </c>
      <c r="J29" s="92"/>
      <c r="K29" s="208"/>
    </row>
    <row r="30" spans="3:11" s="2" customFormat="1" x14ac:dyDescent="0.3">
      <c r="C30" s="236" t="s">
        <v>60</v>
      </c>
      <c r="D30" s="212"/>
      <c r="E30" s="221">
        <v>0.01</v>
      </c>
      <c r="F30" s="116"/>
      <c r="G30" s="117"/>
      <c r="H30" s="108"/>
      <c r="I30" s="109">
        <f t="shared" si="0"/>
        <v>195324</v>
      </c>
      <c r="J30" s="92"/>
      <c r="K30" s="208"/>
    </row>
    <row r="31" spans="3:11" x14ac:dyDescent="0.3">
      <c r="C31" s="236" t="s">
        <v>61</v>
      </c>
      <c r="D31" s="82"/>
      <c r="E31" s="220">
        <v>0.01</v>
      </c>
      <c r="F31" s="116"/>
      <c r="G31" s="108"/>
      <c r="H31" s="108"/>
      <c r="I31" s="109">
        <f t="shared" si="0"/>
        <v>195324</v>
      </c>
      <c r="J31" s="92"/>
      <c r="K31" s="209"/>
    </row>
    <row r="32" spans="3:11" x14ac:dyDescent="0.3">
      <c r="C32" s="236" t="s">
        <v>62</v>
      </c>
      <c r="D32" s="82"/>
      <c r="E32" s="220">
        <v>7.4999999999999997E-2</v>
      </c>
      <c r="F32" s="116"/>
      <c r="G32" s="108"/>
      <c r="H32" s="108"/>
      <c r="I32" s="109">
        <f t="shared" si="0"/>
        <v>1464930</v>
      </c>
      <c r="J32" s="92"/>
      <c r="K32" s="209"/>
    </row>
    <row r="33" spans="3:11" x14ac:dyDescent="0.3">
      <c r="C33" s="236" t="s">
        <v>63</v>
      </c>
      <c r="D33" s="82"/>
      <c r="E33" s="220">
        <v>8.0000000000000002E-3</v>
      </c>
      <c r="F33" s="116"/>
      <c r="G33" s="108"/>
      <c r="H33" s="108"/>
      <c r="I33" s="109">
        <f t="shared" si="0"/>
        <v>156259.20000000001</v>
      </c>
      <c r="J33" s="92"/>
      <c r="K33" s="209" t="s">
        <v>106</v>
      </c>
    </row>
    <row r="34" spans="3:11" x14ac:dyDescent="0.3">
      <c r="C34" s="236" t="s">
        <v>67</v>
      </c>
      <c r="D34" s="82"/>
      <c r="E34" s="221">
        <v>0.01</v>
      </c>
      <c r="F34" s="116"/>
      <c r="G34" s="108"/>
      <c r="H34" s="108"/>
      <c r="I34" s="109">
        <f t="shared" si="0"/>
        <v>195324</v>
      </c>
      <c r="J34" s="92"/>
      <c r="K34" s="209"/>
    </row>
    <row r="35" spans="3:11" x14ac:dyDescent="0.3">
      <c r="C35" s="237" t="s">
        <v>104</v>
      </c>
      <c r="D35" s="82"/>
      <c r="E35" s="116"/>
      <c r="F35" s="116"/>
      <c r="G35" s="108"/>
      <c r="H35" s="108"/>
      <c r="I35" s="225">
        <f>ROUND(SUM(I27:I34), -2)</f>
        <v>4551000</v>
      </c>
      <c r="J35" s="92"/>
      <c r="K35" s="209"/>
    </row>
    <row r="36" spans="3:11" x14ac:dyDescent="0.3">
      <c r="C36" s="234" t="s">
        <v>95</v>
      </c>
      <c r="D36" s="212"/>
      <c r="E36" s="108"/>
      <c r="F36" s="108"/>
      <c r="G36" s="108"/>
      <c r="H36" s="108"/>
      <c r="I36" s="110">
        <f>SUM(I35+I25)</f>
        <v>24083400</v>
      </c>
      <c r="J36" s="93"/>
      <c r="K36" s="209"/>
    </row>
    <row r="37" spans="3:11" s="13" customFormat="1" ht="15.5" x14ac:dyDescent="0.35">
      <c r="C37" s="239"/>
      <c r="D37" s="82"/>
      <c r="E37" s="108"/>
      <c r="F37" s="108"/>
      <c r="G37" s="79"/>
      <c r="H37" s="79"/>
      <c r="I37" s="107"/>
      <c r="J37" s="124"/>
      <c r="K37" s="209"/>
    </row>
    <row r="38" spans="3:11" x14ac:dyDescent="0.3">
      <c r="C38" s="232" t="s">
        <v>65</v>
      </c>
      <c r="D38" s="82"/>
      <c r="E38" s="108"/>
      <c r="F38" s="108"/>
      <c r="G38" s="108"/>
      <c r="H38" s="108"/>
      <c r="I38" s="107"/>
      <c r="J38" s="4"/>
      <c r="K38" s="209"/>
    </row>
    <row r="39" spans="3:11" s="5" customFormat="1" ht="26" x14ac:dyDescent="0.3">
      <c r="C39" s="233" t="s">
        <v>53</v>
      </c>
      <c r="D39" s="94"/>
      <c r="E39" s="116">
        <v>0.04</v>
      </c>
      <c r="F39" s="116"/>
      <c r="G39" s="108"/>
      <c r="H39" s="108"/>
      <c r="I39" s="107">
        <f>ROUNDUP(I$36*E39, -2)</f>
        <v>963400</v>
      </c>
      <c r="J39" s="94"/>
      <c r="K39" s="210" t="s">
        <v>80</v>
      </c>
    </row>
    <row r="40" spans="3:11" x14ac:dyDescent="0.3">
      <c r="C40" s="233" t="s">
        <v>78</v>
      </c>
      <c r="D40" s="82"/>
      <c r="E40" s="224">
        <v>0.05</v>
      </c>
      <c r="F40" s="118"/>
      <c r="G40" s="108"/>
      <c r="H40" s="108"/>
      <c r="I40" s="107">
        <f>ROUNDUP(I$36*E40, -2)</f>
        <v>1204200</v>
      </c>
      <c r="J40" s="82"/>
      <c r="K40" s="208" t="s">
        <v>82</v>
      </c>
    </row>
    <row r="41" spans="3:11" x14ac:dyDescent="0.3">
      <c r="C41" s="233" t="s">
        <v>55</v>
      </c>
      <c r="D41" s="82"/>
      <c r="E41" s="116">
        <v>0.03</v>
      </c>
      <c r="F41" s="116"/>
      <c r="G41" s="108"/>
      <c r="H41" s="108"/>
      <c r="I41" s="107">
        <f>ROUNDUP(I$36*E41, -2)</f>
        <v>722600</v>
      </c>
      <c r="J41" s="82"/>
      <c r="K41" s="209"/>
    </row>
    <row r="42" spans="3:11" x14ac:dyDescent="0.3">
      <c r="C42" s="233" t="s">
        <v>66</v>
      </c>
      <c r="D42" s="82"/>
      <c r="E42" s="109">
        <v>100000</v>
      </c>
      <c r="F42" s="116"/>
      <c r="G42" s="108"/>
      <c r="H42" s="108"/>
      <c r="I42" s="107">
        <f>E42</f>
        <v>100000</v>
      </c>
      <c r="J42" s="82"/>
      <c r="K42" s="209" t="s">
        <v>81</v>
      </c>
    </row>
    <row r="43" spans="3:11" x14ac:dyDescent="0.3">
      <c r="C43" s="233" t="s">
        <v>109</v>
      </c>
      <c r="D43" s="82"/>
      <c r="E43" s="116">
        <v>0.05</v>
      </c>
      <c r="F43" s="118"/>
      <c r="G43" s="108"/>
      <c r="H43" s="108"/>
      <c r="I43" s="107">
        <f>ROUNDUP(I$36*E43, -2)</f>
        <v>1204200</v>
      </c>
      <c r="J43" s="82"/>
      <c r="K43" s="208"/>
    </row>
    <row r="44" spans="3:11" x14ac:dyDescent="0.3">
      <c r="C44" s="236" t="s">
        <v>56</v>
      </c>
      <c r="D44" s="82"/>
      <c r="E44" s="116">
        <v>0.04</v>
      </c>
      <c r="F44" s="116"/>
      <c r="G44" s="108"/>
      <c r="H44" s="108"/>
      <c r="I44" s="107">
        <f>ROUNDUP(I$36*E44, -2)</f>
        <v>963400</v>
      </c>
      <c r="J44" s="82"/>
      <c r="K44" s="209"/>
    </row>
    <row r="45" spans="3:11" x14ac:dyDescent="0.3">
      <c r="C45" s="234" t="s">
        <v>96</v>
      </c>
      <c r="D45" s="214"/>
      <c r="E45" s="108"/>
      <c r="F45" s="108"/>
      <c r="G45" s="108"/>
      <c r="H45" s="108"/>
      <c r="I45" s="110">
        <f>ROUND(SUM(I39:I44), -2)</f>
        <v>5157800</v>
      </c>
      <c r="J45" s="93"/>
      <c r="K45" s="209"/>
    </row>
    <row r="46" spans="3:11" ht="15.5" x14ac:dyDescent="0.35">
      <c r="C46" s="239"/>
      <c r="D46" s="82"/>
      <c r="E46" s="108"/>
      <c r="F46" s="108"/>
      <c r="G46" s="108"/>
      <c r="H46" s="108"/>
      <c r="I46" s="107"/>
      <c r="J46" s="82"/>
      <c r="K46" s="209"/>
    </row>
    <row r="47" spans="3:11" ht="15.5" x14ac:dyDescent="0.35">
      <c r="C47" s="240" t="s">
        <v>98</v>
      </c>
      <c r="D47" s="12"/>
      <c r="E47" s="108"/>
      <c r="F47" s="108"/>
      <c r="G47" s="30"/>
      <c r="H47" s="108"/>
      <c r="I47" s="111">
        <f>SUM(I36+I45)</f>
        <v>29241200</v>
      </c>
      <c r="J47" s="12"/>
      <c r="K47" s="209"/>
    </row>
    <row r="48" spans="3:11" ht="15.5" x14ac:dyDescent="0.35">
      <c r="C48" s="241"/>
      <c r="D48" s="12"/>
      <c r="E48" s="108"/>
      <c r="F48" s="108"/>
      <c r="G48" s="30"/>
      <c r="H48" s="108"/>
      <c r="I48" s="111"/>
      <c r="J48" s="12"/>
      <c r="K48" s="204"/>
    </row>
    <row r="49" spans="3:11" ht="70" x14ac:dyDescent="0.3">
      <c r="C49" s="242" t="s">
        <v>79</v>
      </c>
      <c r="D49" s="12"/>
      <c r="E49" s="108"/>
      <c r="F49" s="108"/>
      <c r="G49" s="108"/>
      <c r="H49" s="108"/>
      <c r="I49" s="108"/>
      <c r="J49" s="4"/>
      <c r="K49" s="204"/>
    </row>
    <row r="50" spans="3:11" x14ac:dyDescent="0.3">
      <c r="C50" s="243"/>
      <c r="D50" s="229"/>
      <c r="E50" s="113"/>
      <c r="F50" s="113"/>
      <c r="G50" s="113"/>
      <c r="H50" s="113"/>
      <c r="I50" s="113"/>
      <c r="J50" s="97"/>
      <c r="K50" s="211"/>
    </row>
    <row r="51" spans="3:11" s="3" customFormat="1" ht="15.5" x14ac:dyDescent="0.35">
      <c r="C51" s="230" t="s">
        <v>97</v>
      </c>
      <c r="D51" s="226"/>
      <c r="E51" s="200"/>
      <c r="F51" s="200"/>
      <c r="G51" s="201"/>
      <c r="H51" s="201"/>
      <c r="I51" s="202">
        <f>SUM(I54+I55+I53)</f>
        <v>29241200</v>
      </c>
      <c r="J51" s="98"/>
      <c r="K51" s="203"/>
    </row>
    <row r="52" spans="3:11" ht="15.5" x14ac:dyDescent="0.35">
      <c r="C52" s="241"/>
      <c r="D52" s="82"/>
      <c r="E52" s="107" t="s">
        <v>47</v>
      </c>
      <c r="F52" s="107"/>
      <c r="G52" s="114"/>
      <c r="H52" s="114"/>
      <c r="I52" s="107"/>
      <c r="J52" s="4"/>
      <c r="K52" s="204"/>
    </row>
    <row r="53" spans="3:11" x14ac:dyDescent="0.3">
      <c r="C53" s="233" t="s">
        <v>48</v>
      </c>
      <c r="D53" s="82"/>
      <c r="E53" s="222">
        <v>0.15</v>
      </c>
      <c r="F53" s="107"/>
      <c r="G53" s="114"/>
      <c r="H53" s="114"/>
      <c r="I53" s="107">
        <f>SUM(I$47*E53)</f>
        <v>4386180</v>
      </c>
      <c r="J53" s="4"/>
      <c r="K53" s="204"/>
    </row>
    <row r="54" spans="3:11" s="5" customFormat="1" x14ac:dyDescent="0.3">
      <c r="C54" s="233" t="s">
        <v>49</v>
      </c>
      <c r="D54" s="82"/>
      <c r="E54" s="222">
        <v>0.2</v>
      </c>
      <c r="F54" s="107"/>
      <c r="G54" s="114"/>
      <c r="H54" s="114"/>
      <c r="I54" s="107">
        <f>SUM(I$47*E54)</f>
        <v>5848240</v>
      </c>
      <c r="J54" s="95"/>
      <c r="K54" s="205"/>
    </row>
    <row r="55" spans="3:11" s="5" customFormat="1" x14ac:dyDescent="0.3">
      <c r="C55" s="233" t="s">
        <v>70</v>
      </c>
      <c r="D55" s="82"/>
      <c r="E55" s="222">
        <v>0.65</v>
      </c>
      <c r="F55" s="107"/>
      <c r="G55" s="114"/>
      <c r="H55" s="114"/>
      <c r="I55" s="107">
        <f>SUM(I$47*E55)</f>
        <v>19006780</v>
      </c>
      <c r="J55" s="95"/>
      <c r="K55" s="227"/>
    </row>
    <row r="56" spans="3:11" ht="109" customHeight="1" x14ac:dyDescent="0.3">
      <c r="C56" s="244"/>
      <c r="D56" s="97"/>
      <c r="E56" s="259" t="s">
        <v>105</v>
      </c>
      <c r="F56" s="259"/>
      <c r="G56" s="259"/>
      <c r="H56" s="259"/>
      <c r="I56" s="259"/>
      <c r="J56" s="259"/>
      <c r="K56" s="260"/>
    </row>
    <row r="57" spans="3:11" x14ac:dyDescent="0.3">
      <c r="C57" s="123"/>
      <c r="D57" s="7"/>
    </row>
    <row r="58" spans="3:11" x14ac:dyDescent="0.3">
      <c r="C58" s="123"/>
      <c r="D58" s="7"/>
    </row>
    <row r="59" spans="3:11" x14ac:dyDescent="0.3">
      <c r="C59" s="123"/>
      <c r="D59" s="6"/>
    </row>
    <row r="61" spans="3:11" s="10" customFormat="1" x14ac:dyDescent="0.3">
      <c r="C61" s="120"/>
      <c r="D61" s="27"/>
      <c r="E61" s="112"/>
      <c r="F61" s="112"/>
      <c r="G61" s="112"/>
      <c r="H61" s="112"/>
      <c r="I61" s="112"/>
      <c r="J61" s="27"/>
      <c r="K61" s="128"/>
    </row>
    <row r="65" spans="3:4" x14ac:dyDescent="0.3">
      <c r="C65" s="123"/>
      <c r="D65" s="6"/>
    </row>
  </sheetData>
  <mergeCells count="3">
    <mergeCell ref="E8:K8"/>
    <mergeCell ref="E56:K56"/>
    <mergeCell ref="E9:K9"/>
  </mergeCells>
  <pageMargins left="0.7" right="0.7" top="0.75" bottom="0.75" header="0.3" footer="0.3"/>
  <pageSetup scale="45" orientation="landscape" r:id="rId1"/>
  <headerFooter scaleWithDoc="0">
    <oddHeader>&amp;R&amp;G</oddHeader>
    <oddFooter>&amp;L&amp;G  &amp;C&amp;9DRAFT &amp;D&amp;R&amp;9Page &amp;P</oddFooter>
  </headerFooter>
  <ignoredErrors>
    <ignoredError sqref="I42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6D860-E170-48B6-BB31-12C13AEADDF8}">
  <sheetPr>
    <tabColor theme="2" tint="-0.249977111117893"/>
  </sheetPr>
  <dimension ref="A1:M42"/>
  <sheetViews>
    <sheetView tabSelected="1" zoomScale="80" zoomScaleNormal="80" workbookViewId="0">
      <selection activeCell="N33" sqref="N33"/>
    </sheetView>
  </sheetViews>
  <sheetFormatPr defaultColWidth="8.7265625" defaultRowHeight="14" x14ac:dyDescent="0.3"/>
  <cols>
    <col min="1" max="1" width="3" style="1" customWidth="1"/>
    <col min="2" max="2" width="13.54296875" style="1" customWidth="1"/>
    <col min="3" max="3" width="35.81640625" style="1" customWidth="1"/>
    <col min="4" max="4" width="17.54296875" style="1" customWidth="1"/>
    <col min="5" max="5" width="3.6328125" style="1" customWidth="1"/>
    <col min="6" max="6" width="12.54296875" style="1" customWidth="1"/>
    <col min="7" max="7" width="8.7265625" style="1"/>
    <col min="8" max="8" width="47.90625" style="1" customWidth="1"/>
    <col min="9" max="9" width="43.453125" style="1" customWidth="1"/>
    <col min="10" max="10" width="34.26953125" style="1" customWidth="1"/>
    <col min="11" max="11" width="10" style="1" customWidth="1"/>
    <col min="12" max="12" width="4.90625" style="1" customWidth="1"/>
    <col min="13" max="13" width="28.453125" style="1" customWidth="1"/>
    <col min="14" max="16" width="8.7265625" style="1"/>
    <col min="17" max="17" width="5.26953125" style="1" customWidth="1"/>
    <col min="18" max="18" width="23" style="1" customWidth="1"/>
    <col min="19" max="19" width="15" style="1" customWidth="1"/>
    <col min="20" max="20" width="8.7265625" style="1"/>
    <col min="21" max="21" width="21.453125" style="1" customWidth="1"/>
    <col min="22" max="16384" width="8.7265625" style="1"/>
  </cols>
  <sheetData>
    <row r="1" spans="1:13" ht="32.5" customHeight="1" thickBot="1" x14ac:dyDescent="0.45">
      <c r="A1" s="2"/>
      <c r="B1" s="133" t="s">
        <v>126</v>
      </c>
      <c r="C1" s="132"/>
      <c r="D1" s="171"/>
      <c r="E1" s="130"/>
      <c r="F1" s="131"/>
      <c r="G1" s="131"/>
      <c r="H1" s="197"/>
      <c r="I1" s="134"/>
      <c r="J1" s="134"/>
      <c r="K1" s="124"/>
      <c r="L1" s="124"/>
      <c r="M1" s="4"/>
    </row>
    <row r="2" spans="1:13" ht="18" customHeight="1" thickBot="1" x14ac:dyDescent="0.35">
      <c r="C2" s="13"/>
      <c r="D2" s="13"/>
      <c r="E2" s="13"/>
      <c r="F2" s="135"/>
      <c r="I2" s="13"/>
      <c r="J2" s="13"/>
      <c r="K2" s="13"/>
      <c r="L2" s="13"/>
    </row>
    <row r="3" spans="1:13" ht="18" customHeight="1" thickBot="1" x14ac:dyDescent="0.35">
      <c r="B3" s="163" t="s">
        <v>38</v>
      </c>
      <c r="C3" s="164"/>
      <c r="D3" s="68"/>
      <c r="E3" s="13"/>
      <c r="F3" s="13"/>
      <c r="I3" s="13"/>
      <c r="J3" s="13"/>
      <c r="K3" s="13"/>
      <c r="L3" s="13"/>
    </row>
    <row r="4" spans="1:13" ht="18" customHeight="1" x14ac:dyDescent="0.3">
      <c r="B4" s="152" t="s">
        <v>39</v>
      </c>
      <c r="C4" s="153" t="s">
        <v>111</v>
      </c>
      <c r="D4" s="13"/>
      <c r="E4" s="13"/>
      <c r="F4" s="13"/>
      <c r="G4" s="84" t="s">
        <v>100</v>
      </c>
      <c r="H4" s="61"/>
      <c r="J4" s="85"/>
      <c r="K4" s="85"/>
      <c r="L4" s="13"/>
    </row>
    <row r="5" spans="1:13" s="61" customFormat="1" ht="18" customHeight="1" x14ac:dyDescent="0.3">
      <c r="B5" s="154" t="s">
        <v>40</v>
      </c>
      <c r="C5" s="155" t="s">
        <v>116</v>
      </c>
      <c r="D5" s="64"/>
      <c r="E5" s="62"/>
      <c r="F5" s="62"/>
      <c r="G5" s="83" t="s">
        <v>102</v>
      </c>
      <c r="H5" s="34"/>
      <c r="J5" s="1"/>
      <c r="K5" s="1"/>
      <c r="L5" s="62"/>
    </row>
    <row r="6" spans="1:13" s="34" customFormat="1" ht="22" customHeight="1" thickBot="1" x14ac:dyDescent="0.35">
      <c r="B6" s="156" t="s">
        <v>2</v>
      </c>
      <c r="C6" s="165">
        <v>1</v>
      </c>
      <c r="D6" s="60"/>
      <c r="E6" s="56"/>
      <c r="G6" s="83" t="s">
        <v>101</v>
      </c>
      <c r="H6" s="1"/>
      <c r="J6" s="1"/>
      <c r="K6" s="1"/>
      <c r="L6" s="56"/>
    </row>
    <row r="7" spans="1:13" ht="15" customHeight="1" x14ac:dyDescent="0.3">
      <c r="C7" s="13"/>
      <c r="D7" s="13"/>
      <c r="E7" s="13"/>
      <c r="G7" s="13"/>
      <c r="J7" s="2"/>
      <c r="K7" s="2"/>
      <c r="L7" s="13"/>
    </row>
    <row r="8" spans="1:13" ht="15" customHeight="1" x14ac:dyDescent="0.3">
      <c r="C8" s="13"/>
      <c r="D8" s="13"/>
      <c r="E8" s="13"/>
      <c r="G8" s="13"/>
      <c r="J8" s="2"/>
      <c r="K8" s="2"/>
      <c r="L8" s="13"/>
    </row>
    <row r="9" spans="1:13" ht="15" customHeight="1" x14ac:dyDescent="0.3">
      <c r="C9" s="13"/>
      <c r="D9" s="13"/>
      <c r="E9" s="13"/>
      <c r="G9" s="13"/>
      <c r="J9" s="2"/>
      <c r="K9" s="2"/>
      <c r="L9" s="13"/>
    </row>
    <row r="10" spans="1:13" ht="16.5" customHeight="1" x14ac:dyDescent="0.3">
      <c r="C10" s="31" t="s">
        <v>71</v>
      </c>
      <c r="D10" s="57" t="s">
        <v>72</v>
      </c>
      <c r="E10" s="28"/>
      <c r="F10" s="13"/>
      <c r="G10" s="13"/>
      <c r="L10" s="13"/>
    </row>
    <row r="11" spans="1:13" ht="16.5" customHeight="1" x14ac:dyDescent="0.3">
      <c r="C11" s="33" t="s">
        <v>4</v>
      </c>
      <c r="D11" s="172">
        <v>18234</v>
      </c>
      <c r="E11" s="28"/>
      <c r="F11" s="13"/>
      <c r="G11" s="13"/>
      <c r="H11" s="2"/>
      <c r="I11" s="2"/>
      <c r="J11" s="2"/>
      <c r="K11" s="2"/>
      <c r="L11" s="13"/>
      <c r="M11" s="2"/>
    </row>
    <row r="12" spans="1:13" ht="16.5" customHeight="1" x14ac:dyDescent="0.3">
      <c r="C12" s="14" t="s">
        <v>73</v>
      </c>
      <c r="D12" s="173" t="s">
        <v>112</v>
      </c>
      <c r="E12" s="28"/>
      <c r="F12" s="13"/>
      <c r="G12" s="13"/>
      <c r="H12" s="2"/>
      <c r="I12" s="2"/>
      <c r="J12" s="2"/>
      <c r="K12" s="2"/>
      <c r="L12" s="13"/>
      <c r="M12" s="2"/>
    </row>
    <row r="13" spans="1:13" ht="20" customHeight="1" x14ac:dyDescent="0.3">
      <c r="C13" s="14" t="s">
        <v>35</v>
      </c>
      <c r="D13" s="173" t="s">
        <v>117</v>
      </c>
      <c r="E13" s="20"/>
      <c r="F13" s="13"/>
      <c r="G13" s="13"/>
      <c r="H13" s="85"/>
      <c r="I13" s="85"/>
      <c r="J13" s="58"/>
      <c r="K13" s="13"/>
      <c r="L13" s="13"/>
      <c r="M13" s="2"/>
    </row>
    <row r="14" spans="1:13" ht="16.5" customHeight="1" x14ac:dyDescent="0.3">
      <c r="C14" s="14" t="s">
        <v>28</v>
      </c>
      <c r="D14" s="173">
        <v>271</v>
      </c>
      <c r="E14" s="20"/>
      <c r="F14" s="20"/>
      <c r="G14" s="13"/>
      <c r="H14" s="89"/>
      <c r="I14" s="89"/>
      <c r="J14" s="58"/>
      <c r="K14" s="13"/>
      <c r="L14" s="13"/>
      <c r="M14" s="2"/>
    </row>
    <row r="15" spans="1:13" ht="16.5" customHeight="1" x14ac:dyDescent="0.3">
      <c r="C15" s="14" t="s">
        <v>5</v>
      </c>
      <c r="D15" s="173">
        <v>16360</v>
      </c>
      <c r="E15" s="20"/>
      <c r="F15" s="20"/>
      <c r="G15" s="13"/>
      <c r="H15" s="2"/>
      <c r="I15" s="13"/>
      <c r="J15" s="58"/>
      <c r="K15" s="13"/>
      <c r="L15" s="13"/>
      <c r="M15" s="2"/>
    </row>
    <row r="16" spans="1:13" ht="16.5" customHeight="1" x14ac:dyDescent="0.3">
      <c r="C16" s="14" t="s">
        <v>6</v>
      </c>
      <c r="D16" s="173">
        <v>5735</v>
      </c>
      <c r="E16" s="20"/>
      <c r="F16" s="20"/>
      <c r="G16" s="13"/>
      <c r="H16" s="88"/>
      <c r="I16" s="13"/>
      <c r="J16" s="58"/>
      <c r="K16" s="13"/>
      <c r="L16" s="13"/>
      <c r="M16" s="2"/>
    </row>
    <row r="17" spans="3:13" ht="16.5" customHeight="1" x14ac:dyDescent="0.3">
      <c r="C17" s="14" t="s">
        <v>7</v>
      </c>
      <c r="D17" s="173">
        <f>SUM(D15-D28)</f>
        <v>11560</v>
      </c>
      <c r="E17" s="20"/>
      <c r="F17" s="20"/>
      <c r="G17" s="2"/>
      <c r="H17" s="88"/>
      <c r="I17" s="13"/>
      <c r="J17" s="2"/>
      <c r="K17" s="2"/>
      <c r="L17" s="2"/>
      <c r="M17" s="2"/>
    </row>
    <row r="18" spans="3:13" ht="16.5" customHeight="1" x14ac:dyDescent="0.3">
      <c r="C18" s="14" t="s">
        <v>74</v>
      </c>
      <c r="D18" s="195">
        <f>(D19*D20)+(D21*D22)</f>
        <v>31325</v>
      </c>
      <c r="E18" s="20"/>
      <c r="F18" s="20"/>
      <c r="G18" s="2"/>
      <c r="H18" s="2"/>
      <c r="I18" s="2"/>
      <c r="J18" s="2"/>
      <c r="K18" s="2"/>
      <c r="L18" s="2"/>
      <c r="M18" s="2"/>
    </row>
    <row r="19" spans="3:13" ht="16.5" customHeight="1" x14ac:dyDescent="0.3">
      <c r="C19" s="14" t="s">
        <v>8</v>
      </c>
      <c r="D19" s="173">
        <v>11755</v>
      </c>
      <c r="E19" s="20"/>
      <c r="F19" s="20"/>
      <c r="G19" s="2"/>
      <c r="H19" s="88"/>
      <c r="I19" s="13"/>
      <c r="J19" s="2"/>
      <c r="K19" s="2"/>
      <c r="L19" s="2"/>
      <c r="M19" s="2"/>
    </row>
    <row r="20" spans="3:13" ht="16.5" customHeight="1" x14ac:dyDescent="0.3">
      <c r="C20" s="14" t="s">
        <v>9</v>
      </c>
      <c r="D20" s="173">
        <v>2</v>
      </c>
      <c r="E20" s="20"/>
      <c r="F20" s="20"/>
      <c r="G20" s="2"/>
      <c r="H20" s="2"/>
      <c r="I20" s="2"/>
      <c r="J20" s="2"/>
      <c r="K20" s="2"/>
      <c r="L20" s="2"/>
      <c r="M20" s="2"/>
    </row>
    <row r="21" spans="3:13" ht="16.5" customHeight="1" x14ac:dyDescent="0.3">
      <c r="C21" s="14" t="s">
        <v>10</v>
      </c>
      <c r="D21" s="173">
        <v>7815</v>
      </c>
      <c r="E21" s="20"/>
      <c r="F21" s="20"/>
      <c r="G21" s="2"/>
      <c r="H21" s="2"/>
      <c r="I21" s="2"/>
      <c r="J21" s="2"/>
      <c r="K21" s="2"/>
      <c r="L21" s="2"/>
      <c r="M21" s="2"/>
    </row>
    <row r="22" spans="3:13" ht="16.5" customHeight="1" x14ac:dyDescent="0.3">
      <c r="C22" s="14" t="s">
        <v>11</v>
      </c>
      <c r="D22" s="173">
        <v>1</v>
      </c>
      <c r="E22" s="20"/>
      <c r="F22" s="20"/>
      <c r="G22" s="2"/>
      <c r="H22" s="2"/>
      <c r="I22" s="2"/>
      <c r="J22" s="2"/>
      <c r="K22" s="2"/>
      <c r="L22" s="2"/>
      <c r="M22" s="2"/>
    </row>
    <row r="23" spans="3:13" ht="16.5" customHeight="1" x14ac:dyDescent="0.3">
      <c r="C23" s="14" t="s">
        <v>12</v>
      </c>
      <c r="D23" s="173">
        <v>4</v>
      </c>
      <c r="E23" s="20"/>
      <c r="F23" s="20"/>
      <c r="G23" s="2"/>
      <c r="H23" s="88"/>
      <c r="I23" s="13"/>
      <c r="J23" s="2"/>
      <c r="K23" s="2"/>
      <c r="L23" s="2"/>
      <c r="M23" s="2"/>
    </row>
    <row r="24" spans="3:13" ht="16.5" customHeight="1" x14ac:dyDescent="0.3">
      <c r="C24" s="14" t="s">
        <v>13</v>
      </c>
      <c r="D24" s="173">
        <f>SUM((D15*1)+(D19*D20)+(D21*D22))</f>
        <v>47685</v>
      </c>
      <c r="E24" s="20"/>
      <c r="F24" s="20"/>
      <c r="G24" s="2"/>
      <c r="H24" s="2"/>
      <c r="I24" s="2"/>
      <c r="J24" s="2"/>
      <c r="K24" s="2"/>
      <c r="L24" s="2"/>
      <c r="M24" s="2"/>
    </row>
    <row r="25" spans="3:13" ht="16.5" customHeight="1" x14ac:dyDescent="0.3">
      <c r="C25" s="14" t="s">
        <v>14</v>
      </c>
      <c r="D25" s="173">
        <f>SUM(((((D19*D20)+(D21*D22))*0.8)/775))</f>
        <v>32.335483870967742</v>
      </c>
      <c r="E25" s="20"/>
      <c r="F25" s="20"/>
      <c r="G25" s="2"/>
      <c r="H25" s="2"/>
      <c r="I25" s="2"/>
      <c r="J25" s="2"/>
      <c r="K25" s="2"/>
      <c r="L25" s="2"/>
      <c r="M25" s="2"/>
    </row>
    <row r="26" spans="3:13" ht="16.5" customHeight="1" x14ac:dyDescent="0.3">
      <c r="C26" s="14" t="s">
        <v>15</v>
      </c>
      <c r="D26" s="173">
        <f>SUM(D25*0.33)</f>
        <v>10.670709677419355</v>
      </c>
      <c r="E26" s="20"/>
      <c r="F26" s="20"/>
      <c r="G26" s="2"/>
      <c r="H26" s="2"/>
      <c r="I26" s="2"/>
      <c r="J26" s="2"/>
      <c r="K26" s="2"/>
      <c r="L26" s="2"/>
      <c r="M26" s="2"/>
    </row>
    <row r="27" spans="3:13" ht="16.5" customHeight="1" x14ac:dyDescent="0.3">
      <c r="C27" s="14" t="s">
        <v>16</v>
      </c>
      <c r="D27" s="173">
        <v>18</v>
      </c>
      <c r="E27" s="20"/>
      <c r="F27" s="20"/>
      <c r="G27" s="2"/>
      <c r="H27" s="2"/>
      <c r="I27" s="2"/>
      <c r="J27" s="2"/>
      <c r="K27" s="2"/>
      <c r="L27" s="2"/>
      <c r="M27" s="2"/>
    </row>
    <row r="28" spans="3:13" ht="16.5" customHeight="1" x14ac:dyDescent="0.3">
      <c r="C28" s="14" t="s">
        <v>34</v>
      </c>
      <c r="D28" s="173">
        <v>4800</v>
      </c>
      <c r="E28" s="20"/>
      <c r="F28" s="20"/>
      <c r="G28" s="2"/>
      <c r="H28" s="2"/>
      <c r="I28" s="2"/>
      <c r="J28" s="2"/>
      <c r="K28" s="2"/>
      <c r="L28" s="2"/>
      <c r="M28" s="2"/>
    </row>
    <row r="29" spans="3:13" ht="16.5" customHeight="1" x14ac:dyDescent="0.3">
      <c r="C29" s="14" t="s">
        <v>33</v>
      </c>
      <c r="D29" s="173" t="s">
        <v>115</v>
      </c>
      <c r="E29" s="20"/>
      <c r="F29" s="20"/>
      <c r="G29" s="2"/>
    </row>
    <row r="30" spans="3:13" ht="16.5" customHeight="1" x14ac:dyDescent="0.3">
      <c r="C30" s="15"/>
      <c r="D30" s="173"/>
      <c r="E30" s="21"/>
      <c r="F30" s="20"/>
      <c r="G30" s="2"/>
    </row>
    <row r="31" spans="3:13" ht="16.5" customHeight="1" x14ac:dyDescent="0.3">
      <c r="C31" s="14" t="s">
        <v>32</v>
      </c>
      <c r="D31" s="173">
        <f>D24</f>
        <v>47685</v>
      </c>
      <c r="E31" s="22"/>
      <c r="F31" s="22"/>
      <c r="G31" s="2"/>
    </row>
    <row r="32" spans="3:13" ht="16.5" customHeight="1" x14ac:dyDescent="0.3">
      <c r="C32" s="14" t="s">
        <v>31</v>
      </c>
      <c r="D32" s="173">
        <f>D25</f>
        <v>32.335483870967742</v>
      </c>
      <c r="E32" s="22"/>
      <c r="F32" s="22"/>
    </row>
    <row r="33" spans="3:6" ht="16.5" customHeight="1" x14ac:dyDescent="0.3">
      <c r="C33" s="14" t="s">
        <v>17</v>
      </c>
      <c r="D33" s="173">
        <f>D26</f>
        <v>10.670709677419355</v>
      </c>
      <c r="E33" s="22"/>
      <c r="F33" s="22"/>
    </row>
    <row r="34" spans="3:6" ht="16.5" customHeight="1" x14ac:dyDescent="0.3">
      <c r="C34" s="14" t="s">
        <v>18</v>
      </c>
      <c r="D34" s="173">
        <f>D16</f>
        <v>5735</v>
      </c>
      <c r="E34" s="22"/>
      <c r="F34" s="22"/>
    </row>
    <row r="35" spans="3:6" ht="16.5" customHeight="1" x14ac:dyDescent="0.3">
      <c r="C35" s="14" t="s">
        <v>19</v>
      </c>
      <c r="D35" s="173">
        <f>SUM((D19*D20)+(D21*D22))</f>
        <v>31325</v>
      </c>
      <c r="E35" s="22"/>
      <c r="F35" s="22"/>
    </row>
    <row r="36" spans="3:6" ht="16.5" customHeight="1" x14ac:dyDescent="0.3">
      <c r="C36" s="16" t="s">
        <v>20</v>
      </c>
      <c r="D36" s="172">
        <f>D28</f>
        <v>4800</v>
      </c>
      <c r="E36" s="24"/>
      <c r="F36" s="24"/>
    </row>
    <row r="37" spans="3:6" ht="16.5" customHeight="1" x14ac:dyDescent="0.3">
      <c r="C37" s="18" t="s">
        <v>26</v>
      </c>
      <c r="D37" s="174">
        <f>SUM(D31/D11)</f>
        <v>2.6151694636393552</v>
      </c>
      <c r="E37" s="26"/>
      <c r="F37" s="26"/>
    </row>
    <row r="38" spans="3:6" ht="16.5" customHeight="1" x14ac:dyDescent="0.3">
      <c r="C38" s="14" t="s">
        <v>30</v>
      </c>
      <c r="D38" s="172">
        <v>6250</v>
      </c>
      <c r="E38" s="24"/>
      <c r="F38" s="24"/>
    </row>
    <row r="39" spans="3:6" ht="16.5" customHeight="1" x14ac:dyDescent="0.3">
      <c r="C39" s="14" t="s">
        <v>29</v>
      </c>
      <c r="D39" s="172" t="s">
        <v>115</v>
      </c>
      <c r="E39" s="24"/>
      <c r="F39" s="24"/>
    </row>
    <row r="40" spans="3:6" ht="16.5" customHeight="1" x14ac:dyDescent="0.3">
      <c r="C40" s="14" t="s">
        <v>21</v>
      </c>
      <c r="D40" s="172">
        <v>14020</v>
      </c>
      <c r="E40" s="4"/>
      <c r="F40" s="24"/>
    </row>
    <row r="41" spans="3:6" ht="16.5" customHeight="1" x14ac:dyDescent="0.3">
      <c r="C41" s="19"/>
      <c r="D41" s="175"/>
      <c r="E41" s="3"/>
      <c r="F41" s="3"/>
    </row>
    <row r="42" spans="3:6" ht="16.5" customHeight="1" x14ac:dyDescent="0.3">
      <c r="C42" s="17" t="s">
        <v>27</v>
      </c>
      <c r="D42" s="176">
        <f>SUM(D11/D32)</f>
        <v>563.9006384676776</v>
      </c>
      <c r="E42" s="23"/>
      <c r="F42" s="25"/>
    </row>
  </sheetData>
  <pageMargins left="0.7" right="0.7" top="0.75" bottom="0.75" header="0.3" footer="0.3"/>
  <pageSetup scale="45" orientation="landscape" r:id="rId1"/>
  <headerFooter scaleWithDoc="0">
    <oddHeader>&amp;R&amp;G</oddHeader>
    <oddFooter>&amp;L&amp;G  &amp;C&amp;9DRAFT &amp;D&amp;R&amp;9Page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Sources Uses</vt:lpstr>
      <vt:lpstr>Site Base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Haymaker</dc:creator>
  <cp:lastModifiedBy>Terri Haymaker</cp:lastModifiedBy>
  <cp:lastPrinted>2022-09-08T20:43:12Z</cp:lastPrinted>
  <dcterms:created xsi:type="dcterms:W3CDTF">2022-01-20T03:18:49Z</dcterms:created>
  <dcterms:modified xsi:type="dcterms:W3CDTF">2022-09-08T20:43:14Z</dcterms:modified>
</cp:coreProperties>
</file>